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610" tabRatio="814"/>
  </bookViews>
  <sheets>
    <sheet name="(참고)기초자료" sheetId="3" r:id="rId1"/>
    <sheet name="(1) 기초심사" sheetId="1" r:id="rId2"/>
    <sheet name="(2) 전공심사" sheetId="2" r:id="rId3"/>
    <sheet name="(목록)" sheetId="6" state="hidden" r:id="rId4"/>
  </sheets>
  <calcPr calcId="162913"/>
</workbook>
</file>

<file path=xl/calcChain.xml><?xml version="1.0" encoding="utf-8"?>
<calcChain xmlns="http://schemas.openxmlformats.org/spreadsheetml/2006/main">
  <c r="G40" i="1" l="1"/>
  <c r="J40" i="1" s="1"/>
  <c r="G26" i="1"/>
  <c r="J26" i="1" s="1"/>
  <c r="I26" i="1"/>
  <c r="G41" i="1"/>
  <c r="I18" i="1" l="1"/>
  <c r="I19" i="1"/>
  <c r="I20" i="1"/>
  <c r="I21" i="1"/>
  <c r="I22" i="1"/>
  <c r="I23" i="1"/>
  <c r="J23" i="1" s="1"/>
  <c r="I24" i="1"/>
  <c r="J24" i="1" s="1"/>
  <c r="I25" i="1"/>
  <c r="G37" i="1"/>
  <c r="J37" i="1" s="1"/>
  <c r="G36" i="1"/>
  <c r="J36" i="1" s="1"/>
  <c r="G39" i="1"/>
  <c r="G38" i="1"/>
  <c r="G35" i="1"/>
  <c r="G34" i="1"/>
  <c r="G33" i="1"/>
  <c r="G32" i="1"/>
  <c r="L8" i="2"/>
  <c r="L10" i="2" s="1"/>
  <c r="K10" i="2" s="1"/>
  <c r="J16" i="2"/>
  <c r="J17" i="2"/>
  <c r="G18" i="1"/>
  <c r="G19" i="1"/>
  <c r="J19" i="1" s="1"/>
  <c r="G20" i="1"/>
  <c r="J20" i="1" s="1"/>
  <c r="G21" i="1"/>
  <c r="G22" i="1"/>
  <c r="G23" i="1"/>
  <c r="G24" i="1"/>
  <c r="G25" i="1"/>
  <c r="G27" i="1"/>
  <c r="J21" i="1" l="1"/>
  <c r="J25" i="1"/>
  <c r="J22" i="1"/>
  <c r="J18" i="1"/>
  <c r="C25" i="2"/>
  <c r="F9" i="1" l="1"/>
  <c r="F10" i="1"/>
  <c r="F11" i="1" l="1"/>
  <c r="G31" i="1" l="1"/>
  <c r="J31" i="1" s="1"/>
  <c r="I48" i="2" l="1"/>
  <c r="L48" i="2" s="1"/>
  <c r="I47" i="2"/>
  <c r="L47" i="2" s="1"/>
  <c r="I46" i="2"/>
  <c r="L46" i="2" s="1"/>
  <c r="I45" i="2"/>
  <c r="L45" i="2" s="1"/>
  <c r="I44" i="2"/>
  <c r="L44" i="2" s="1"/>
  <c r="I43" i="2"/>
  <c r="L43" i="2" s="1"/>
  <c r="I42" i="2"/>
  <c r="L42" i="2" s="1"/>
  <c r="I41" i="2"/>
  <c r="L41" i="2" s="1"/>
  <c r="I40" i="2"/>
  <c r="L40" i="2" s="1"/>
  <c r="I39" i="2"/>
  <c r="L39" i="2" s="1"/>
  <c r="I38" i="2"/>
  <c r="L38" i="2" s="1"/>
  <c r="I37" i="2"/>
  <c r="L37" i="2" s="1"/>
  <c r="I36" i="2"/>
  <c r="L36" i="2" s="1"/>
  <c r="I35" i="2"/>
  <c r="L35" i="2" s="1"/>
  <c r="I34" i="2"/>
  <c r="L34" i="2" s="1"/>
  <c r="I33" i="2"/>
  <c r="L33" i="2" s="1"/>
  <c r="I32" i="2"/>
  <c r="L32" i="2" s="1"/>
  <c r="I31" i="2"/>
  <c r="L31" i="2" s="1"/>
  <c r="I30" i="2"/>
  <c r="L30" i="2" s="1"/>
  <c r="I29" i="2"/>
  <c r="L29" i="2" s="1"/>
  <c r="I28" i="2"/>
  <c r="L28" i="2" s="1"/>
  <c r="I27" i="2"/>
  <c r="L27" i="2" s="1"/>
  <c r="I26" i="2"/>
  <c r="L26" i="2" s="1"/>
  <c r="I17" i="2"/>
  <c r="L17" i="2" s="1"/>
  <c r="I16" i="2"/>
  <c r="L16" i="2" s="1"/>
  <c r="E2" i="2"/>
  <c r="J39" i="1"/>
  <c r="J38" i="1"/>
  <c r="J35" i="1"/>
  <c r="J34" i="1"/>
  <c r="J33" i="1"/>
  <c r="J32" i="1"/>
  <c r="J41" i="1" s="1"/>
  <c r="I17" i="1"/>
  <c r="G17" i="1"/>
  <c r="F1" i="1"/>
  <c r="L50" i="2" l="1"/>
  <c r="K50" i="2" s="1"/>
  <c r="K41" i="1"/>
  <c r="L41" i="1"/>
  <c r="L19" i="2"/>
  <c r="K19" i="2" s="1"/>
  <c r="I25" i="2"/>
  <c r="J17" i="1"/>
  <c r="K52" i="2" l="1"/>
  <c r="J27" i="1"/>
  <c r="L27" i="1" s="1"/>
  <c r="L43" i="1" s="1"/>
  <c r="K27" i="1" l="1"/>
</calcChain>
</file>

<file path=xl/sharedStrings.xml><?xml version="1.0" encoding="utf-8"?>
<sst xmlns="http://schemas.openxmlformats.org/spreadsheetml/2006/main" count="216" uniqueCount="124">
  <si>
    <t>(7) 학사학위교/전공:</t>
  </si>
  <si>
    <t>(8) 과거 근무기관:</t>
  </si>
  <si>
    <t>(2) 지원학과:</t>
  </si>
  <si>
    <t>(3) 성명:</t>
  </si>
  <si>
    <t>(4) 現소속기관:</t>
  </si>
  <si>
    <t>(5) 박사학위교/전공:</t>
  </si>
  <si>
    <t>(6) 석사학위교/전공:</t>
  </si>
  <si>
    <t>(1) 지원분야:</t>
  </si>
  <si>
    <t>/</t>
  </si>
  <si>
    <t xml:space="preserve">      박사 2점 / 박사수료 1.5점 / 석사 1점</t>
  </si>
  <si>
    <t>(담당직무)</t>
  </si>
  <si>
    <t>전공일치</t>
  </si>
  <si>
    <t>(논문제목)</t>
  </si>
  <si>
    <t>(구분)</t>
  </si>
  <si>
    <t>(배점)</t>
  </si>
  <si>
    <t>석박사 가중치</t>
  </si>
  <si>
    <t>[박사논문]</t>
  </si>
  <si>
    <t>학력(10점)</t>
  </si>
  <si>
    <t>대표실적2</t>
  </si>
  <si>
    <t>대표실적1</t>
  </si>
  <si>
    <t>(저자수)</t>
  </si>
  <si>
    <t>(학술지구분)</t>
  </si>
  <si>
    <t>(역할)</t>
  </si>
  <si>
    <t>논문 종류</t>
  </si>
  <si>
    <t>공동저자</t>
  </si>
  <si>
    <t>교신저자</t>
  </si>
  <si>
    <t>(근무지명)</t>
  </si>
  <si>
    <t>(직위)</t>
  </si>
  <si>
    <t>(근무개월수)</t>
  </si>
  <si>
    <t>제1저자</t>
  </si>
  <si>
    <t>4인이상</t>
  </si>
  <si>
    <t>(저널점수)</t>
  </si>
  <si>
    <t>SCOPUS급</t>
  </si>
  <si>
    <t>(역할환산)</t>
  </si>
  <si>
    <t>6시간이상</t>
  </si>
  <si>
    <t>(환산)</t>
  </si>
  <si>
    <t>6시간미만</t>
  </si>
  <si>
    <t>(환산개월수)</t>
  </si>
  <si>
    <t>최종학위논문의 전공일치도 (5점)</t>
  </si>
  <si>
    <t>연구실적물의 질적 평가 (9점)</t>
  </si>
  <si>
    <t>연구실적물의 양적 평가 (6점)</t>
  </si>
  <si>
    <t>SCIE급(SCI, SCIE, SSCI)</t>
  </si>
  <si>
    <t>학위</t>
  </si>
  <si>
    <t>계</t>
  </si>
  <si>
    <t>선택</t>
  </si>
  <si>
    <t>교육</t>
  </si>
  <si>
    <t>1)</t>
  </si>
  <si>
    <t>2)</t>
  </si>
  <si>
    <t>3)</t>
  </si>
  <si>
    <t>4)</t>
  </si>
  <si>
    <t>5)</t>
  </si>
  <si>
    <t>6)</t>
  </si>
  <si>
    <t>7)</t>
  </si>
  <si>
    <t>가중치</t>
  </si>
  <si>
    <t>역할</t>
  </si>
  <si>
    <t>저자수</t>
  </si>
  <si>
    <t>1인</t>
  </si>
  <si>
    <t>2인</t>
  </si>
  <si>
    <t>3인</t>
  </si>
  <si>
    <t>기타</t>
  </si>
  <si>
    <t>배점</t>
  </si>
  <si>
    <t>한국연구재단 등재지</t>
  </si>
  <si>
    <t>(주당수업시수)</t>
  </si>
  <si>
    <t>1. 학위취득구분</t>
  </si>
  <si>
    <t xml:space="preserve">2. 전공일치도 </t>
  </si>
  <si>
    <t>교육산업체 경력(10점)</t>
  </si>
  <si>
    <t xml:space="preserve">가. 전공일치도 </t>
  </si>
  <si>
    <t xml:space="preserve">가. 채용분야와의 관련성 </t>
  </si>
  <si>
    <t>연구실적물 가중치</t>
  </si>
  <si>
    <t>(근무시작일자)</t>
  </si>
  <si>
    <t>[후보자 기본정보]</t>
  </si>
  <si>
    <t>한국연구재단 등재후보지</t>
  </si>
  <si>
    <t>(근무종료일자)</t>
  </si>
  <si>
    <t xml:space="preserve">      [박사] 매우적합 2점 / 적합 1.5점 / 보통 1점 / 미흡 0.5점</t>
  </si>
  <si>
    <t xml:space="preserve">      [석사] 매우적합 2점 / 적합 1.5점 / 보통 1점 / 미흡 0.5점</t>
  </si>
  <si>
    <t xml:space="preserve">      [학사] 매우적합 2점 / 적합 1.5점 / 보통 1점 / 미흡 0.5점</t>
  </si>
  <si>
    <t>3. 교육경력(3년이상 5점 / 2년이상 4점 / 1년이상 3점 / 1년미만 2점 / 없음 0점)</t>
  </si>
  <si>
    <t>박사후연구원</t>
    <phoneticPr fontId="9" type="noConversion"/>
  </si>
  <si>
    <t>(학과/전공)</t>
    <phoneticPr fontId="9" type="noConversion"/>
  </si>
  <si>
    <t>소계</t>
    <phoneticPr fontId="9" type="noConversion"/>
  </si>
  <si>
    <t>소계</t>
    <phoneticPr fontId="9" type="noConversion"/>
  </si>
  <si>
    <t xml:space="preserve">지원자: </t>
    <phoneticPr fontId="9" type="noConversion"/>
  </si>
  <si>
    <t>(미평가)</t>
  </si>
  <si>
    <t>(미평가)</t>
    <phoneticPr fontId="9" type="noConversion"/>
  </si>
  <si>
    <t xml:space="preserve">지원자: </t>
    <phoneticPr fontId="9" type="noConversion"/>
  </si>
  <si>
    <t>종합점수</t>
    <phoneticPr fontId="9" type="noConversion"/>
  </si>
  <si>
    <t>소계</t>
    <phoneticPr fontId="9" type="noConversion"/>
  </si>
  <si>
    <t>소계</t>
    <phoneticPr fontId="9" type="noConversion"/>
  </si>
  <si>
    <t>종합점수</t>
    <phoneticPr fontId="9" type="noConversion"/>
  </si>
  <si>
    <t>(게재지)</t>
    <phoneticPr fontId="9" type="noConversion"/>
  </si>
  <si>
    <r>
      <t>(</t>
    </r>
    <r>
      <rPr>
        <sz val="11"/>
        <color rgb="FF000000"/>
        <rFont val="맑은 고딕"/>
        <family val="3"/>
        <charset val="129"/>
      </rPr>
      <t>IF)</t>
    </r>
    <phoneticPr fontId="9" type="noConversion"/>
  </si>
  <si>
    <t>전기공학 관련 학과</t>
    <phoneticPr fontId="9" type="noConversion"/>
  </si>
  <si>
    <t>전기전자공학과</t>
    <phoneticPr fontId="9" type="noConversion"/>
  </si>
  <si>
    <t>홍길동</t>
    <phoneticPr fontId="9" type="noConversion"/>
  </si>
  <si>
    <t>00대학교</t>
    <phoneticPr fontId="9" type="noConversion"/>
  </si>
  <si>
    <t>00대학교(석·박 통합)</t>
    <phoneticPr fontId="9" type="noConversion"/>
  </si>
  <si>
    <t>00공학(00학과)</t>
    <phoneticPr fontId="9" type="noConversion"/>
  </si>
  <si>
    <t>성적: 4.12/4.3</t>
    <phoneticPr fontId="9" type="noConversion"/>
  </si>
  <si>
    <t>00대학교</t>
    <phoneticPr fontId="9" type="noConversion"/>
  </si>
  <si>
    <t>00공학, 00공학</t>
    <phoneticPr fontId="9" type="noConversion"/>
  </si>
  <si>
    <t>성적: 3.89/4.5</t>
    <phoneticPr fontId="9" type="noConversion"/>
  </si>
  <si>
    <r>
      <t>0</t>
    </r>
    <r>
      <rPr>
        <sz val="11"/>
        <color rgb="FF000000"/>
        <rFont val="맑은 고딕"/>
        <family val="3"/>
        <charset val="129"/>
      </rPr>
      <t>0연구원</t>
    </r>
    <phoneticPr fontId="9" type="noConversion"/>
  </si>
  <si>
    <r>
      <t>0</t>
    </r>
    <r>
      <rPr>
        <sz val="11"/>
        <color rgb="FF000000"/>
        <rFont val="맑은 고딕"/>
        <family val="3"/>
        <charset val="129"/>
      </rPr>
      <t>0재단</t>
    </r>
    <phoneticPr fontId="9" type="noConversion"/>
  </si>
  <si>
    <t>비고</t>
    <phoneticPr fontId="9" type="noConversion"/>
  </si>
  <si>
    <t>00대학교
(00연구소)</t>
    <phoneticPr fontId="9" type="noConversion"/>
  </si>
  <si>
    <t>연구 개발</t>
    <phoneticPr fontId="9" type="noConversion"/>
  </si>
  <si>
    <t>충남도립대학교 2026학년도 2학기 전임교원 채용 기초전공심사 기초자료</t>
    <phoneticPr fontId="9" type="noConversion"/>
  </si>
  <si>
    <t>8)</t>
  </si>
  <si>
    <t>9)</t>
  </si>
  <si>
    <t>○○대학교
(00학과),
△△대학교
(00학과),
□□대학교
(00학과)</t>
    <phoneticPr fontId="9" type="noConversion"/>
  </si>
  <si>
    <t>강사</t>
    <phoneticPr fontId="9" type="noConversion"/>
  </si>
  <si>
    <t>초빙교수</t>
    <phoneticPr fontId="9" type="noConversion"/>
  </si>
  <si>
    <t>구분</t>
    <phoneticPr fontId="9" type="noConversion"/>
  </si>
  <si>
    <r>
      <t>(미입력</t>
    </r>
    <r>
      <rPr>
        <sz val="11"/>
        <color rgb="FF000000"/>
        <rFont val="맑은 고딕"/>
        <family val="3"/>
        <charset val="129"/>
      </rPr>
      <t>)</t>
    </r>
    <phoneticPr fontId="9" type="noConversion"/>
  </si>
  <si>
    <t>oo대학교</t>
    <phoneticPr fontId="9" type="noConversion"/>
  </si>
  <si>
    <t>3시수,
1시수,
2시수</t>
    <phoneticPr fontId="9" type="noConversion"/>
  </si>
  <si>
    <t>4. 산업체 경력(5년이상 5점 / 3년이상 4점 / 1년이상 3점 / 1년미만 2점 / 없음 0점)</t>
    <phoneticPr fontId="9" type="noConversion"/>
  </si>
  <si>
    <t>00연구원</t>
    <phoneticPr fontId="9" type="noConversion"/>
  </si>
  <si>
    <t>선임연구원</t>
    <phoneticPr fontId="9" type="noConversion"/>
  </si>
  <si>
    <t>(예시)</t>
    <phoneticPr fontId="9" type="noConversion"/>
  </si>
  <si>
    <t>5시수</t>
    <phoneticPr fontId="9" type="noConversion"/>
  </si>
  <si>
    <t>(연번)</t>
    <phoneticPr fontId="9" type="noConversion"/>
  </si>
  <si>
    <r>
      <t>1</t>
    </r>
    <r>
      <rPr>
        <sz val="11"/>
        <color rgb="FF000000"/>
        <rFont val="맑은 고딕"/>
        <family val="3"/>
        <charset val="129"/>
      </rPr>
      <t>0)</t>
    </r>
    <phoneticPr fontId="9" type="noConversion"/>
  </si>
  <si>
    <r>
      <t>(작성예시</t>
    </r>
    <r>
      <rPr>
        <sz val="11"/>
        <color rgb="FF000000"/>
        <rFont val="맑은 고딕"/>
        <family val="3"/>
        <charset val="129"/>
      </rPr>
      <t>)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</si>
</sst>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BFBFBF"/>
      <name val="맑은 고딕"/>
      <family val="3"/>
      <charset val="129"/>
    </font>
    <font>
      <sz val="11"/>
      <color rgb="FFA6A6A6"/>
      <name val="맑은 고딕"/>
      <family val="3"/>
      <charset val="129"/>
    </font>
    <font>
      <sz val="11"/>
      <color rgb="FF808080"/>
      <name val="맑은 고딕"/>
      <family val="3"/>
      <charset val="129"/>
    </font>
    <font>
      <sz val="11"/>
      <color rgb="FF214368"/>
      <name val="맑은 고딕"/>
      <family val="3"/>
      <charset val="129"/>
    </font>
    <font>
      <sz val="11"/>
      <color rgb="FF7F7F7F"/>
      <name val="맑은 고딕"/>
      <family val="3"/>
      <charset val="129"/>
    </font>
    <font>
      <sz val="8"/>
      <name val="돋움"/>
      <family val="3"/>
      <charset val="129"/>
    </font>
    <font>
      <sz val="11"/>
      <color rgb="FF0070C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theme="8" tint="-0.499984740745262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theme="4" tint="-0.249977111117893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9" fontId="11" fillId="0" borderId="0" applyFont="0" applyFill="0" applyBorder="0" applyAlignment="0" applyProtection="0">
      <alignment vertical="center"/>
    </xf>
  </cellStyleXfs>
  <cellXfs count="141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0" borderId="2" xfId="0" applyNumberFormat="1" applyBorder="1">
      <alignment vertical="center"/>
    </xf>
    <xf numFmtId="0" fontId="0" fillId="0" borderId="3" xfId="0" applyNumberFormat="1" applyBorder="1">
      <alignment vertical="center"/>
    </xf>
    <xf numFmtId="0" fontId="0" fillId="0" borderId="4" xfId="0" applyNumberFormat="1" applyBorder="1">
      <alignment vertical="center"/>
    </xf>
    <xf numFmtId="0" fontId="0" fillId="0" borderId="5" xfId="0" applyNumberFormat="1" applyBorder="1">
      <alignment vertical="center"/>
    </xf>
    <xf numFmtId="0" fontId="2" fillId="0" borderId="6" xfId="0" applyNumberFormat="1" applyFont="1" applyBorder="1">
      <alignment vertical="center"/>
    </xf>
    <xf numFmtId="0" fontId="2" fillId="0" borderId="0" xfId="0" applyNumberFormat="1" applyFont="1">
      <alignment vertical="center"/>
    </xf>
    <xf numFmtId="0" fontId="3" fillId="0" borderId="0" xfId="0" applyNumberFormat="1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2" fillId="2" borderId="6" xfId="0" applyNumberFormat="1" applyFont="1" applyFill="1" applyBorder="1">
      <alignment vertical="center"/>
    </xf>
    <xf numFmtId="0" fontId="0" fillId="2" borderId="2" xfId="0" applyNumberFormat="1" applyFill="1" applyBorder="1">
      <alignment vertical="center"/>
    </xf>
    <xf numFmtId="0" fontId="0" fillId="2" borderId="3" xfId="0" applyNumberFormat="1" applyFill="1" applyBorder="1">
      <alignment vertical="center"/>
    </xf>
    <xf numFmtId="0" fontId="0" fillId="2" borderId="0" xfId="0" applyNumberFormat="1" applyFill="1">
      <alignment vertical="center"/>
    </xf>
    <xf numFmtId="0" fontId="0" fillId="2" borderId="7" xfId="0" applyNumberFormat="1" applyFill="1" applyBorder="1">
      <alignment vertical="center"/>
    </xf>
    <xf numFmtId="0" fontId="0" fillId="2" borderId="5" xfId="0" applyNumberFormat="1" applyFill="1" applyBorder="1">
      <alignment vertical="center"/>
    </xf>
    <xf numFmtId="0" fontId="0" fillId="2" borderId="8" xfId="0" applyNumberFormat="1" applyFill="1" applyBorder="1">
      <alignment vertical="center"/>
    </xf>
    <xf numFmtId="0" fontId="0" fillId="0" borderId="5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0" fontId="2" fillId="0" borderId="2" xfId="0" applyNumberFormat="1" applyFont="1" applyBorder="1">
      <alignment vertical="center"/>
    </xf>
    <xf numFmtId="0" fontId="3" fillId="0" borderId="0" xfId="0" applyNumberFormat="1" applyFont="1" applyAlignment="1">
      <alignment horizontal="left" vertical="center"/>
    </xf>
    <xf numFmtId="0" fontId="2" fillId="0" borderId="7" xfId="0" applyNumberFormat="1" applyFont="1" applyBorder="1" applyAlignment="1">
      <alignment horizontal="center" vertical="center"/>
    </xf>
    <xf numFmtId="0" fontId="4" fillId="0" borderId="0" xfId="0" applyNumberFormat="1" applyFont="1">
      <alignment vertical="center"/>
    </xf>
    <xf numFmtId="0" fontId="2" fillId="0" borderId="12" xfId="0" applyNumberFormat="1" applyFont="1" applyBorder="1">
      <alignment vertical="center"/>
    </xf>
    <xf numFmtId="0" fontId="2" fillId="0" borderId="13" xfId="0" applyNumberFormat="1" applyFont="1" applyBorder="1">
      <alignment vertical="center"/>
    </xf>
    <xf numFmtId="0" fontId="2" fillId="0" borderId="13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Font="1">
      <alignment vertical="center"/>
    </xf>
    <xf numFmtId="0" fontId="2" fillId="4" borderId="0" xfId="0" applyNumberFormat="1" applyFont="1" applyFill="1">
      <alignment vertical="center"/>
    </xf>
    <xf numFmtId="0" fontId="2" fillId="0" borderId="14" xfId="0" applyNumberFormat="1" applyFont="1" applyBorder="1">
      <alignment vertical="center"/>
    </xf>
    <xf numFmtId="0" fontId="2" fillId="0" borderId="15" xfId="0" applyNumberFormat="1" applyFont="1" applyBorder="1">
      <alignment vertical="center"/>
    </xf>
    <xf numFmtId="0" fontId="0" fillId="0" borderId="15" xfId="0" applyNumberFormat="1" applyBorder="1">
      <alignment vertical="center"/>
    </xf>
    <xf numFmtId="0" fontId="0" fillId="0" borderId="16" xfId="0" applyNumberFormat="1" applyBorder="1">
      <alignment vertical="center"/>
    </xf>
    <xf numFmtId="0" fontId="0" fillId="0" borderId="17" xfId="0" applyNumberFormat="1" applyBorder="1" applyAlignment="1">
      <alignment horizontal="center" vertical="center"/>
    </xf>
    <xf numFmtId="0" fontId="2" fillId="0" borderId="18" xfId="0" applyNumberFormat="1" applyFont="1" applyBorder="1" applyAlignment="1">
      <alignment horizontal="center" vertical="center"/>
    </xf>
    <xf numFmtId="0" fontId="0" fillId="0" borderId="20" xfId="0" applyNumberFormat="1" applyBorder="1">
      <alignment vertical="center"/>
    </xf>
    <xf numFmtId="0" fontId="0" fillId="0" borderId="20" xfId="0" applyNumberFormat="1" applyBorder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2" fillId="0" borderId="22" xfId="0" applyNumberFormat="1" applyFont="1" applyBorder="1">
      <alignment vertical="center"/>
    </xf>
    <xf numFmtId="0" fontId="2" fillId="0" borderId="22" xfId="0" applyNumberFormat="1" applyFont="1" applyBorder="1" applyAlignment="1">
      <alignment horizontal="right" vertical="center"/>
    </xf>
    <xf numFmtId="0" fontId="2" fillId="0" borderId="23" xfId="0" applyNumberFormat="1" applyFont="1" applyBorder="1">
      <alignment vertical="center"/>
    </xf>
    <xf numFmtId="0" fontId="2" fillId="0" borderId="22" xfId="0" applyNumberFormat="1" applyFont="1" applyBorder="1" applyAlignment="1">
      <alignment horizontal="center" vertical="center"/>
    </xf>
    <xf numFmtId="0" fontId="2" fillId="3" borderId="24" xfId="0" applyNumberFormat="1" applyFont="1" applyFill="1" applyBorder="1" applyAlignment="1">
      <alignment horizontal="center" vertical="center"/>
    </xf>
    <xf numFmtId="0" fontId="2" fillId="3" borderId="10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quotePrefix="1" applyNumberFormat="1" applyFont="1" applyAlignment="1">
      <alignment horizontal="center" vertical="center"/>
    </xf>
    <xf numFmtId="14" fontId="0" fillId="0" borderId="0" xfId="0" quotePrefix="1" applyNumberFormat="1" applyFont="1" applyAlignment="1">
      <alignment horizontal="center" vertical="center"/>
    </xf>
    <xf numFmtId="0" fontId="2" fillId="0" borderId="13" xfId="0" applyNumberFormat="1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2" fillId="3" borderId="25" xfId="0" applyNumberFormat="1" applyFont="1" applyFill="1" applyBorder="1" applyAlignment="1">
      <alignment horizontal="center" vertical="center"/>
    </xf>
    <xf numFmtId="0" fontId="0" fillId="0" borderId="20" xfId="0" applyNumberFormat="1" applyFont="1" applyFill="1" applyBorder="1" applyAlignment="1" applyProtection="1">
      <alignment vertical="center" wrapText="1"/>
    </xf>
    <xf numFmtId="14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 wrapText="1"/>
    </xf>
    <xf numFmtId="0" fontId="0" fillId="2" borderId="0" xfId="0" applyNumberFormat="1" applyFont="1" applyFill="1" applyBorder="1" applyAlignment="1" applyProtection="1">
      <alignment vertical="center"/>
    </xf>
    <xf numFmtId="0" fontId="0" fillId="2" borderId="5" xfId="0" applyNumberFormat="1" applyFont="1" applyFill="1" applyBorder="1" applyAlignment="1" applyProtection="1">
      <alignment vertical="center"/>
    </xf>
    <xf numFmtId="0" fontId="2" fillId="2" borderId="4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left" vertical="center"/>
    </xf>
    <xf numFmtId="0" fontId="2" fillId="0" borderId="13" xfId="0" applyNumberFormat="1" applyFont="1" applyFill="1" applyBorder="1" applyAlignment="1" applyProtection="1">
      <alignment vertical="center"/>
    </xf>
    <xf numFmtId="0" fontId="7" fillId="0" borderId="0" xfId="0" applyNumberFormat="1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 wrapText="1"/>
    </xf>
    <xf numFmtId="0" fontId="1" fillId="2" borderId="0" xfId="0" applyNumberFormat="1" applyFont="1" applyFill="1">
      <alignment vertical="center"/>
    </xf>
    <xf numFmtId="0" fontId="1" fillId="2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1" fillId="2" borderId="5" xfId="0" applyNumberFormat="1" applyFont="1" applyFill="1" applyBorder="1" applyAlignment="1" applyProtection="1">
      <alignment vertical="center"/>
    </xf>
    <xf numFmtId="0" fontId="10" fillId="0" borderId="0" xfId="0" quotePrefix="1" applyNumberFormat="1" applyFont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1" fillId="0" borderId="20" xfId="0" applyNumberFormat="1" applyFont="1" applyBorder="1" applyAlignment="1">
      <alignment vertical="center" wrapText="1"/>
    </xf>
    <xf numFmtId="9" fontId="0" fillId="0" borderId="0" xfId="1" applyFont="1" applyAlignment="1">
      <alignment horizontal="center" vertical="center"/>
    </xf>
    <xf numFmtId="9" fontId="0" fillId="0" borderId="20" xfId="1" applyFont="1" applyBorder="1" applyAlignment="1">
      <alignment horizontal="center" vertical="center"/>
    </xf>
    <xf numFmtId="0" fontId="0" fillId="0" borderId="20" xfId="0" applyNumberFormat="1" applyFont="1" applyFill="1" applyBorder="1" applyAlignment="1" applyProtection="1">
      <alignment horizontal="center" vertical="center" wrapText="1"/>
    </xf>
    <xf numFmtId="0" fontId="10" fillId="0" borderId="0" xfId="0" applyNumberFormat="1" applyFont="1">
      <alignment vertical="center"/>
    </xf>
    <xf numFmtId="0" fontId="4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left" vertical="center" wrapText="1"/>
    </xf>
    <xf numFmtId="0" fontId="0" fillId="0" borderId="20" xfId="0" applyNumberFormat="1" applyBorder="1" applyAlignment="1">
      <alignment horizontal="left" vertical="center" wrapText="1"/>
    </xf>
    <xf numFmtId="0" fontId="0" fillId="0" borderId="0" xfId="0" applyNumberFormat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0" borderId="17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5" fillId="0" borderId="0" xfId="0" quotePrefix="1" applyNumberFormat="1" applyFont="1" applyAlignment="1">
      <alignment horizontal="center" vertical="center"/>
    </xf>
    <xf numFmtId="0" fontId="5" fillId="0" borderId="20" xfId="0" quotePrefix="1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0" fontId="2" fillId="7" borderId="13" xfId="0" applyNumberFormat="1" applyFont="1" applyFill="1" applyBorder="1" applyAlignment="1">
      <alignment horizontal="center" vertical="center"/>
    </xf>
    <xf numFmtId="0" fontId="2" fillId="7" borderId="22" xfId="0" applyNumberFormat="1" applyFont="1" applyFill="1" applyBorder="1" applyAlignment="1">
      <alignment horizontal="center" vertical="center"/>
    </xf>
    <xf numFmtId="9" fontId="2" fillId="5" borderId="0" xfId="0" applyNumberFormat="1" applyFont="1" applyFill="1" applyAlignment="1">
      <alignment horizontal="center" vertical="center"/>
    </xf>
    <xf numFmtId="0" fontId="1" fillId="0" borderId="0" xfId="0" applyNumberFormat="1" applyFont="1">
      <alignment vertical="center"/>
    </xf>
    <xf numFmtId="0" fontId="2" fillId="3" borderId="26" xfId="0" applyNumberFormat="1" applyFont="1" applyFill="1" applyBorder="1" applyAlignment="1">
      <alignment horizontal="center" vertical="center"/>
    </xf>
    <xf numFmtId="0" fontId="2" fillId="3" borderId="27" xfId="0" applyNumberFormat="1" applyFont="1" applyFill="1" applyBorder="1" applyAlignment="1">
      <alignment horizontal="center" vertical="center"/>
    </xf>
    <xf numFmtId="0" fontId="2" fillId="3" borderId="28" xfId="0" applyNumberFormat="1" applyFont="1" applyFill="1" applyBorder="1" applyAlignment="1">
      <alignment horizontal="center" vertical="center"/>
    </xf>
    <xf numFmtId="0" fontId="2" fillId="3" borderId="29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vertical="center" wrapText="1"/>
    </xf>
    <xf numFmtId="0" fontId="0" fillId="0" borderId="0" xfId="0" applyNumberFormat="1" applyBorder="1" applyAlignment="1">
      <alignment horizontal="center" vertical="center" wrapText="1"/>
    </xf>
    <xf numFmtId="9" fontId="0" fillId="0" borderId="0" xfId="1" applyFont="1" applyBorder="1" applyAlignment="1">
      <alignment horizontal="center" vertical="center"/>
    </xf>
    <xf numFmtId="0" fontId="1" fillId="0" borderId="20" xfId="0" applyNumberFormat="1" applyFont="1" applyBorder="1" applyAlignment="1">
      <alignment horizontal="center" vertical="center"/>
    </xf>
    <xf numFmtId="0" fontId="1" fillId="2" borderId="5" xfId="0" applyNumberFormat="1" applyFont="1" applyFill="1" applyBorder="1">
      <alignment vertical="center"/>
    </xf>
    <xf numFmtId="0" fontId="14" fillId="0" borderId="21" xfId="0" applyNumberFormat="1" applyFont="1" applyBorder="1" applyAlignment="1">
      <alignment horizontal="center" vertical="center"/>
    </xf>
    <xf numFmtId="0" fontId="2" fillId="0" borderId="19" xfId="0" applyNumberFormat="1" applyFont="1" applyBorder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14" fontId="15" fillId="0" borderId="0" xfId="0" applyNumberFormat="1" applyFont="1" applyFill="1" applyAlignment="1">
      <alignment horizontal="center" vertical="center"/>
    </xf>
    <xf numFmtId="0" fontId="14" fillId="0" borderId="9" xfId="0" applyNumberFormat="1" applyFont="1" applyBorder="1" applyAlignment="1">
      <alignment horizontal="center" vertical="center"/>
    </xf>
    <xf numFmtId="0" fontId="2" fillId="0" borderId="13" xfId="0" applyNumberFormat="1" applyFont="1" applyFill="1" applyBorder="1" applyAlignment="1">
      <alignment horizontal="right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22" xfId="0" applyNumberFormat="1" applyFont="1" applyFill="1" applyBorder="1" applyAlignment="1">
      <alignment horizontal="right" vertical="center"/>
    </xf>
    <xf numFmtId="0" fontId="2" fillId="0" borderId="22" xfId="0" applyNumberFormat="1" applyFont="1" applyFill="1" applyBorder="1" applyAlignment="1">
      <alignment horizontal="center" vertical="center"/>
    </xf>
    <xf numFmtId="14" fontId="16" fillId="0" borderId="0" xfId="0" applyNumberFormat="1" applyFont="1" applyAlignment="1">
      <alignment horizontal="center" vertical="center"/>
    </xf>
    <xf numFmtId="0" fontId="16" fillId="0" borderId="0" xfId="0" applyNumberFormat="1" applyFont="1" applyAlignment="1">
      <alignment horizontal="center" vertical="center" wrapText="1"/>
    </xf>
    <xf numFmtId="0" fontId="16" fillId="0" borderId="0" xfId="0" applyNumberFormat="1" applyFont="1" applyAlignment="1">
      <alignment horizontal="center" vertical="center"/>
    </xf>
    <xf numFmtId="0" fontId="16" fillId="0" borderId="0" xfId="0" quotePrefix="1" applyNumberFormat="1" applyFont="1" applyAlignment="1">
      <alignment horizontal="center" vertical="center"/>
    </xf>
    <xf numFmtId="0" fontId="16" fillId="0" borderId="0" xfId="0" quotePrefix="1" applyNumberFormat="1" applyFont="1" applyAlignment="1">
      <alignment horizontal="center" vertical="center" wrapText="1"/>
    </xf>
    <xf numFmtId="0" fontId="16" fillId="0" borderId="7" xfId="0" applyNumberFormat="1" applyFont="1" applyBorder="1" applyAlignment="1">
      <alignment horizontal="center" vertical="center"/>
    </xf>
    <xf numFmtId="14" fontId="16" fillId="0" borderId="0" xfId="0" applyNumberFormat="1" applyFont="1" applyFill="1" applyAlignment="1">
      <alignment horizontal="center" vertical="center"/>
    </xf>
    <xf numFmtId="0" fontId="16" fillId="0" borderId="0" xfId="0" applyNumberFormat="1" applyFont="1" applyFill="1" applyAlignment="1">
      <alignment horizontal="center" vertical="center" wrapText="1"/>
    </xf>
    <xf numFmtId="0" fontId="16" fillId="0" borderId="0" xfId="0" applyNumberFormat="1" applyFont="1" applyFill="1" applyAlignment="1">
      <alignment horizontal="center" vertical="center"/>
    </xf>
    <xf numFmtId="0" fontId="16" fillId="0" borderId="0" xfId="0" quotePrefix="1" applyNumberFormat="1" applyFont="1" applyFill="1" applyAlignment="1">
      <alignment horizontal="center" vertical="center"/>
    </xf>
    <xf numFmtId="0" fontId="16" fillId="0" borderId="0" xfId="0" applyNumberFormat="1" applyFont="1" applyFill="1" applyBorder="1" applyAlignment="1" applyProtection="1">
      <alignment horizontal="center" vertical="center" wrapText="1"/>
    </xf>
    <xf numFmtId="0" fontId="2" fillId="3" borderId="30" xfId="0" applyNumberFormat="1" applyFont="1" applyFill="1" applyBorder="1" applyAlignment="1">
      <alignment horizontal="center" vertical="center"/>
    </xf>
    <xf numFmtId="0" fontId="2" fillId="2" borderId="31" xfId="0" applyNumberFormat="1" applyFont="1" applyFill="1" applyBorder="1" applyAlignment="1">
      <alignment horizontal="center" vertical="center"/>
    </xf>
    <xf numFmtId="0" fontId="1" fillId="0" borderId="17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2" borderId="2" xfId="0" applyNumberFormat="1" applyFont="1" applyFill="1" applyBorder="1">
      <alignment vertical="center"/>
    </xf>
    <xf numFmtId="0" fontId="2" fillId="3" borderId="32" xfId="0" applyNumberFormat="1" applyFont="1" applyFill="1" applyBorder="1" applyAlignment="1">
      <alignment horizontal="center" vertical="center"/>
    </xf>
    <xf numFmtId="0" fontId="2" fillId="3" borderId="33" xfId="0" applyNumberFormat="1" applyFont="1" applyFill="1" applyBorder="1" applyAlignment="1">
      <alignment horizontal="center" vertical="center"/>
    </xf>
    <xf numFmtId="0" fontId="13" fillId="0" borderId="11" xfId="0" applyNumberFormat="1" applyFont="1" applyBorder="1" applyAlignment="1">
      <alignment horizontal="center" vertical="center"/>
    </xf>
    <xf numFmtId="0" fontId="13" fillId="0" borderId="13" xfId="0" applyNumberFormat="1" applyFont="1" applyBorder="1" applyAlignment="1">
      <alignment horizontal="center" vertical="center"/>
    </xf>
    <xf numFmtId="0" fontId="13" fillId="0" borderId="12" xfId="0" applyNumberFormat="1" applyFont="1" applyBorder="1" applyAlignment="1">
      <alignment horizontal="center" vertical="center"/>
    </xf>
    <xf numFmtId="0" fontId="12" fillId="0" borderId="0" xfId="0" applyNumberFormat="1" applyFont="1" applyFill="1" applyBorder="1" applyAlignment="1" applyProtection="1">
      <alignment horizontal="center" vertical="center" wrapText="1"/>
    </xf>
    <xf numFmtId="0" fontId="12" fillId="0" borderId="5" xfId="0" applyNumberFormat="1" applyFont="1" applyFill="1" applyBorder="1" applyAlignment="1" applyProtection="1">
      <alignment horizontal="center" vertical="center"/>
    </xf>
    <xf numFmtId="0" fontId="12" fillId="6" borderId="2" xfId="0" applyNumberFormat="1" applyFont="1" applyFill="1" applyBorder="1" applyAlignment="1" applyProtection="1">
      <alignment horizontal="center" vertical="center"/>
    </xf>
    <xf numFmtId="0" fontId="12" fillId="0" borderId="0" xfId="0" applyNumberFormat="1" applyFont="1" applyFill="1" applyBorder="1" applyAlignment="1" applyProtection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17</xdr:row>
      <xdr:rowOff>0</xdr:rowOff>
    </xdr:from>
    <xdr:to>
      <xdr:col>23</xdr:col>
      <xdr:colOff>481619</xdr:colOff>
      <xdr:row>30</xdr:row>
      <xdr:rowOff>324970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45471" y="4370294"/>
          <a:ext cx="7541324" cy="3025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I21"/>
  <sheetViews>
    <sheetView tabSelected="1" zoomScale="115" zoomScaleNormal="115" zoomScaleSheetLayoutView="180" workbookViewId="0">
      <selection activeCell="B3" sqref="B3:I3"/>
    </sheetView>
  </sheetViews>
  <sheetFormatPr defaultColWidth="9" defaultRowHeight="16.5" x14ac:dyDescent="0.3"/>
  <cols>
    <col min="1" max="1" width="6.75" customWidth="1"/>
    <col min="2" max="2" width="19.625" customWidth="1"/>
    <col min="3" max="3" width="26.5" customWidth="1"/>
    <col min="4" max="4" width="2.125" customWidth="1"/>
    <col min="5" max="5" width="36.5" customWidth="1"/>
    <col min="6" max="6" width="2" customWidth="1"/>
    <col min="7" max="7" width="19.375" customWidth="1"/>
    <col min="8" max="8" width="2.125" customWidth="1"/>
    <col min="9" max="9" width="20" customWidth="1"/>
    <col min="11" max="11" width="9" customWidth="1"/>
  </cols>
  <sheetData>
    <row r="1" spans="2:9" ht="13.5" customHeight="1" x14ac:dyDescent="0.3"/>
    <row r="2" spans="2:9" ht="18.75" customHeight="1" x14ac:dyDescent="0.3"/>
    <row r="3" spans="2:9" ht="24" customHeight="1" x14ac:dyDescent="0.3">
      <c r="B3" s="134" t="s">
        <v>106</v>
      </c>
      <c r="C3" s="135"/>
      <c r="D3" s="135"/>
      <c r="E3" s="135"/>
      <c r="F3" s="135"/>
      <c r="G3" s="135"/>
      <c r="H3" s="135"/>
      <c r="I3" s="136"/>
    </row>
    <row r="4" spans="2:9" ht="11.25" customHeight="1" x14ac:dyDescent="0.3">
      <c r="B4" s="10"/>
      <c r="C4" s="10"/>
      <c r="D4" s="10"/>
      <c r="E4" s="10"/>
      <c r="F4" s="10"/>
      <c r="G4" s="10"/>
      <c r="H4" s="10"/>
      <c r="I4" s="10"/>
    </row>
    <row r="5" spans="2:9" ht="24" customHeight="1" x14ac:dyDescent="0.3">
      <c r="B5" s="11" t="s">
        <v>70</v>
      </c>
      <c r="C5" s="131" t="s">
        <v>123</v>
      </c>
      <c r="D5" s="12"/>
      <c r="E5" s="12"/>
      <c r="F5" s="12"/>
      <c r="G5" s="12"/>
      <c r="H5" s="12"/>
      <c r="I5" s="13"/>
    </row>
    <row r="6" spans="2:9" ht="24" customHeight="1" x14ac:dyDescent="0.3">
      <c r="B6" s="59" t="s">
        <v>7</v>
      </c>
      <c r="C6" s="65" t="s">
        <v>91</v>
      </c>
      <c r="D6" s="14"/>
      <c r="E6" s="14"/>
      <c r="F6" s="14"/>
      <c r="G6" s="14"/>
      <c r="H6" s="14"/>
      <c r="I6" s="15"/>
    </row>
    <row r="7" spans="2:9" ht="24" customHeight="1" x14ac:dyDescent="0.3">
      <c r="B7" s="59" t="s">
        <v>2</v>
      </c>
      <c r="C7" s="65" t="s">
        <v>92</v>
      </c>
      <c r="D7" s="14"/>
      <c r="E7" s="14"/>
      <c r="F7" s="14"/>
      <c r="G7" s="14"/>
      <c r="H7" s="14"/>
      <c r="I7" s="15"/>
    </row>
    <row r="8" spans="2:9" ht="24" customHeight="1" x14ac:dyDescent="0.3">
      <c r="B8" s="59" t="s">
        <v>3</v>
      </c>
      <c r="C8" s="65" t="s">
        <v>93</v>
      </c>
      <c r="D8" s="14"/>
      <c r="E8" s="14"/>
      <c r="F8" s="14"/>
      <c r="G8" s="14"/>
      <c r="H8" s="14"/>
      <c r="I8" s="15"/>
    </row>
    <row r="9" spans="2:9" ht="24" customHeight="1" x14ac:dyDescent="0.3">
      <c r="B9" s="59" t="s">
        <v>4</v>
      </c>
      <c r="C9" s="65" t="s">
        <v>94</v>
      </c>
      <c r="D9" s="14"/>
      <c r="E9" s="14"/>
      <c r="F9" s="14"/>
      <c r="G9" s="14"/>
      <c r="H9" s="14"/>
      <c r="I9" s="15"/>
    </row>
    <row r="10" spans="2:9" ht="24" customHeight="1" x14ac:dyDescent="0.3">
      <c r="B10" s="59" t="s">
        <v>5</v>
      </c>
      <c r="C10" s="66" t="s">
        <v>95</v>
      </c>
      <c r="D10" s="57" t="s">
        <v>8</v>
      </c>
      <c r="E10" s="66" t="s">
        <v>96</v>
      </c>
      <c r="F10" s="14"/>
      <c r="G10" s="65" t="s">
        <v>97</v>
      </c>
      <c r="H10" s="14"/>
      <c r="I10" s="15"/>
    </row>
    <row r="11" spans="2:9" ht="24" customHeight="1" x14ac:dyDescent="0.3">
      <c r="B11" s="59" t="s">
        <v>6</v>
      </c>
      <c r="C11" s="66" t="s">
        <v>95</v>
      </c>
      <c r="D11" s="57" t="s">
        <v>8</v>
      </c>
      <c r="E11" s="66" t="s">
        <v>96</v>
      </c>
      <c r="F11" s="14"/>
      <c r="G11" s="65"/>
      <c r="H11" s="14"/>
      <c r="I11" s="15"/>
    </row>
    <row r="12" spans="2:9" ht="24" customHeight="1" x14ac:dyDescent="0.3">
      <c r="B12" s="59" t="s">
        <v>0</v>
      </c>
      <c r="C12" s="66" t="s">
        <v>98</v>
      </c>
      <c r="D12" s="57" t="s">
        <v>8</v>
      </c>
      <c r="E12" s="66" t="s">
        <v>99</v>
      </c>
      <c r="F12" s="14"/>
      <c r="G12" s="65" t="s">
        <v>100</v>
      </c>
      <c r="H12" s="14"/>
      <c r="I12" s="15"/>
    </row>
    <row r="13" spans="2:9" ht="24" customHeight="1" x14ac:dyDescent="0.3">
      <c r="B13" s="60" t="s">
        <v>1</v>
      </c>
      <c r="C13" s="69" t="s">
        <v>94</v>
      </c>
      <c r="D13" s="58"/>
      <c r="E13" s="69" t="s">
        <v>101</v>
      </c>
      <c r="F13" s="16"/>
      <c r="G13" s="105" t="s">
        <v>102</v>
      </c>
      <c r="H13" s="16"/>
      <c r="I13" s="17"/>
    </row>
    <row r="14" spans="2:9" ht="24" customHeight="1" x14ac:dyDescent="0.3"/>
    <row r="15" spans="2:9" ht="24" customHeight="1" x14ac:dyDescent="0.3"/>
    <row r="16" spans="2:9" ht="24" customHeight="1" x14ac:dyDescent="0.3"/>
    <row r="17" ht="24" customHeight="1" x14ac:dyDescent="0.3"/>
    <row r="18" ht="24" customHeight="1" x14ac:dyDescent="0.3"/>
    <row r="19" ht="24" customHeight="1" x14ac:dyDescent="0.3"/>
    <row r="20" ht="24" customHeight="1" x14ac:dyDescent="0.3"/>
    <row r="21" ht="24" customHeight="1" x14ac:dyDescent="0.3"/>
  </sheetData>
  <mergeCells count="1">
    <mergeCell ref="B3:I3"/>
  </mergeCells>
  <phoneticPr fontId="9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 tint="0.59999389629810485"/>
  </sheetPr>
  <dimension ref="B1:R43"/>
  <sheetViews>
    <sheetView zoomScale="85" zoomScaleNormal="85" zoomScaleSheetLayoutView="180" workbookViewId="0">
      <pane ySplit="1" topLeftCell="A11" activePane="bottomLeft" state="frozen"/>
      <selection pane="bottomLeft" activeCell="K21" sqref="K21"/>
    </sheetView>
  </sheetViews>
  <sheetFormatPr defaultColWidth="9" defaultRowHeight="16.5" x14ac:dyDescent="0.3"/>
  <cols>
    <col min="2" max="2" width="6.25" customWidth="1"/>
    <col min="3" max="4" width="13" customWidth="1"/>
    <col min="5" max="5" width="24" customWidth="1"/>
    <col min="6" max="6" width="13" bestFit="1" customWidth="1"/>
    <col min="7" max="7" width="11.375" customWidth="1"/>
    <col min="8" max="8" width="20.875" customWidth="1"/>
    <col min="9" max="9" width="11.875" customWidth="1"/>
    <col min="10" max="10" width="10.75" customWidth="1"/>
    <col min="11" max="11" width="10.875" customWidth="1"/>
    <col min="12" max="12" width="7.125" customWidth="1"/>
    <col min="13" max="13" width="5.875" customWidth="1"/>
    <col min="14" max="14" width="9.875" customWidth="1"/>
    <col min="15" max="15" width="13.75" customWidth="1"/>
    <col min="16" max="16" width="6.125" customWidth="1"/>
  </cols>
  <sheetData>
    <row r="1" spans="2:12" ht="22.5" customHeight="1" thickBot="1" x14ac:dyDescent="0.35">
      <c r="B1" s="111" t="s">
        <v>112</v>
      </c>
      <c r="C1" s="27"/>
      <c r="D1" s="27"/>
      <c r="E1" s="28" t="s">
        <v>81</v>
      </c>
      <c r="F1" s="91" t="str">
        <f>'(참고)기초자료'!C8</f>
        <v>홍길동</v>
      </c>
      <c r="G1" s="27"/>
      <c r="H1" s="112"/>
      <c r="I1" s="113"/>
      <c r="J1" s="61"/>
      <c r="K1" s="51"/>
      <c r="L1" s="26"/>
    </row>
    <row r="2" spans="2:12" ht="9" customHeight="1" x14ac:dyDescent="0.3">
      <c r="L2" s="1"/>
    </row>
    <row r="3" spans="2:12" x14ac:dyDescent="0.3">
      <c r="B3" s="31" t="s">
        <v>17</v>
      </c>
      <c r="C3" s="31"/>
      <c r="D3" s="31"/>
      <c r="L3" s="10" t="s">
        <v>60</v>
      </c>
    </row>
    <row r="4" spans="2:12" ht="6" customHeight="1" thickBot="1" x14ac:dyDescent="0.35"/>
    <row r="5" spans="2:12" ht="17.25" thickBot="1" x14ac:dyDescent="0.35">
      <c r="B5" s="7" t="s">
        <v>63</v>
      </c>
      <c r="C5" s="22"/>
      <c r="D5" s="22"/>
      <c r="E5" s="3"/>
      <c r="F5" s="3"/>
      <c r="G5" s="3"/>
      <c r="H5" s="3"/>
      <c r="I5" s="3"/>
      <c r="J5" s="3"/>
      <c r="K5" s="3"/>
      <c r="L5" s="20"/>
    </row>
    <row r="6" spans="2:12" ht="17.25" thickBot="1" x14ac:dyDescent="0.35">
      <c r="B6" s="2" t="s">
        <v>9</v>
      </c>
      <c r="C6" s="6"/>
      <c r="D6" s="6"/>
      <c r="E6" s="6"/>
      <c r="F6" s="6"/>
      <c r="G6" s="6"/>
      <c r="H6" s="6"/>
      <c r="I6" s="6"/>
      <c r="J6" s="6"/>
      <c r="K6" s="6"/>
      <c r="L6" s="47">
        <v>2</v>
      </c>
    </row>
    <row r="7" spans="2:12" ht="6.75" customHeight="1" thickBot="1" x14ac:dyDescent="0.35">
      <c r="L7" s="1"/>
    </row>
    <row r="8" spans="2:12" ht="16.7" customHeight="1" thickBot="1" x14ac:dyDescent="0.35">
      <c r="B8" s="7" t="s">
        <v>64</v>
      </c>
      <c r="C8" s="22"/>
      <c r="D8" s="22"/>
      <c r="E8" s="3"/>
      <c r="F8" s="139" t="s">
        <v>78</v>
      </c>
      <c r="G8" s="139"/>
      <c r="H8" s="139"/>
      <c r="I8" s="3"/>
      <c r="J8" s="3"/>
      <c r="K8" s="3"/>
      <c r="L8" s="4"/>
    </row>
    <row r="9" spans="2:12" ht="21" customHeight="1" x14ac:dyDescent="0.3">
      <c r="B9" s="5" t="s">
        <v>75</v>
      </c>
      <c r="F9" s="140" t="str">
        <f>'(참고)기초자료'!E12</f>
        <v>00공학, 00공학</v>
      </c>
      <c r="G9" s="140"/>
      <c r="H9" s="140"/>
      <c r="L9" s="46">
        <v>1</v>
      </c>
    </row>
    <row r="10" spans="2:12" ht="21" customHeight="1" x14ac:dyDescent="0.3">
      <c r="B10" s="5" t="s">
        <v>74</v>
      </c>
      <c r="F10" s="137" t="str">
        <f>'(참고)기초자료'!E11</f>
        <v>00공학(00학과)</v>
      </c>
      <c r="G10" s="137"/>
      <c r="H10" s="137"/>
      <c r="L10" s="132">
        <v>1</v>
      </c>
    </row>
    <row r="11" spans="2:12" ht="21" customHeight="1" thickBot="1" x14ac:dyDescent="0.35">
      <c r="B11" s="2" t="s">
        <v>73</v>
      </c>
      <c r="C11" s="6"/>
      <c r="D11" s="6"/>
      <c r="E11" s="6"/>
      <c r="F11" s="138" t="str">
        <f>'(참고)기초자료'!E10</f>
        <v>00공학(00학과)</v>
      </c>
      <c r="G11" s="138"/>
      <c r="H11" s="138"/>
      <c r="I11" s="6"/>
      <c r="J11" s="6"/>
      <c r="K11" s="6"/>
      <c r="L11" s="133">
        <v>1</v>
      </c>
    </row>
    <row r="12" spans="2:12" ht="10.5" customHeight="1" x14ac:dyDescent="0.3">
      <c r="L12" s="1"/>
    </row>
    <row r="13" spans="2:12" x14ac:dyDescent="0.3">
      <c r="B13" s="31" t="s">
        <v>65</v>
      </c>
      <c r="C13" s="31"/>
      <c r="D13" s="31"/>
      <c r="L13" s="1"/>
    </row>
    <row r="14" spans="2:12" ht="6.75" customHeight="1" thickBot="1" x14ac:dyDescent="0.35">
      <c r="L14" s="1"/>
    </row>
    <row r="15" spans="2:12" x14ac:dyDescent="0.3">
      <c r="B15" s="7" t="s">
        <v>76</v>
      </c>
      <c r="C15" s="22"/>
      <c r="D15" s="22"/>
      <c r="E15" s="3"/>
      <c r="F15" s="3"/>
      <c r="G15" s="3"/>
      <c r="H15" s="3"/>
      <c r="I15" s="3"/>
      <c r="J15" s="3"/>
      <c r="K15" s="3"/>
      <c r="L15" s="20"/>
    </row>
    <row r="16" spans="2:12" s="1" customFormat="1" x14ac:dyDescent="0.3">
      <c r="B16" s="130" t="s">
        <v>121</v>
      </c>
      <c r="C16" s="1" t="s">
        <v>69</v>
      </c>
      <c r="D16" s="1" t="s">
        <v>72</v>
      </c>
      <c r="E16" s="1" t="s">
        <v>26</v>
      </c>
      <c r="F16" s="1" t="s">
        <v>27</v>
      </c>
      <c r="G16" s="1" t="s">
        <v>28</v>
      </c>
      <c r="H16" s="1" t="s">
        <v>62</v>
      </c>
      <c r="I16" s="1" t="s">
        <v>35</v>
      </c>
      <c r="J16" s="1" t="s">
        <v>37</v>
      </c>
      <c r="K16" s="68" t="s">
        <v>103</v>
      </c>
      <c r="L16" s="19"/>
    </row>
    <row r="17" spans="2:18" ht="99" x14ac:dyDescent="0.3">
      <c r="B17" s="83" t="s">
        <v>46</v>
      </c>
      <c r="C17" s="116">
        <v>44986</v>
      </c>
      <c r="D17" s="116">
        <v>45169</v>
      </c>
      <c r="E17" s="117" t="s">
        <v>109</v>
      </c>
      <c r="F17" s="118" t="s">
        <v>110</v>
      </c>
      <c r="G17" s="119">
        <f>IF(C17&lt;&gt;"",DATEDIF(C17,D17+1,"M")+IF(QUOTIENT(DATEDIF(C17,D17+1,"Md"),15)&gt;=1,1,0),"0")</f>
        <v>6</v>
      </c>
      <c r="H17" s="118" t="s">
        <v>34</v>
      </c>
      <c r="I17" s="119">
        <f>IF(H17="6시간이상",1,IF(H17="6시간미만",0.7,0))</f>
        <v>1</v>
      </c>
      <c r="J17" s="119">
        <f>ROUNDDOWN(G17*I17,0)</f>
        <v>6</v>
      </c>
      <c r="K17" s="120" t="s">
        <v>115</v>
      </c>
      <c r="L17" s="121" t="s">
        <v>119</v>
      </c>
    </row>
    <row r="18" spans="2:18" x14ac:dyDescent="0.3">
      <c r="B18" s="83" t="s">
        <v>47</v>
      </c>
      <c r="C18" s="116">
        <v>45717</v>
      </c>
      <c r="D18" s="110">
        <v>46150</v>
      </c>
      <c r="E18" s="117" t="s">
        <v>114</v>
      </c>
      <c r="F18" s="118" t="s">
        <v>111</v>
      </c>
      <c r="G18" s="119">
        <f t="shared" ref="G18:G27" si="0">IF(C18&lt;&gt;"",DATEDIF(C18,D18+1,"M")+IF(QUOTIENT(DATEDIF(C18,D18+1,"Md"),15)&gt;=1,1,0),"0")</f>
        <v>14</v>
      </c>
      <c r="H18" s="118" t="s">
        <v>36</v>
      </c>
      <c r="I18" s="119">
        <f t="shared" ref="I18:I25" si="1">IF(H18="6시간이상",1,IF(H18="6시간미만",0.7,0))</f>
        <v>0.7</v>
      </c>
      <c r="J18" s="119">
        <f t="shared" ref="J18:J25" si="2">ROUNDDOWN(G18*I18,0)</f>
        <v>9</v>
      </c>
      <c r="K18" s="119" t="s">
        <v>120</v>
      </c>
      <c r="L18" s="121" t="s">
        <v>119</v>
      </c>
    </row>
    <row r="19" spans="2:18" x14ac:dyDescent="0.3">
      <c r="B19" s="83" t="s">
        <v>48</v>
      </c>
      <c r="C19" s="55"/>
      <c r="D19" s="55"/>
      <c r="E19" s="67"/>
      <c r="F19" s="68"/>
      <c r="G19" s="49" t="str">
        <f t="shared" si="0"/>
        <v>0</v>
      </c>
      <c r="H19" s="48"/>
      <c r="I19" s="21">
        <f t="shared" si="1"/>
        <v>0</v>
      </c>
      <c r="J19" s="21">
        <f t="shared" si="2"/>
        <v>0</v>
      </c>
      <c r="K19" s="70"/>
      <c r="L19" s="52"/>
    </row>
    <row r="20" spans="2:18" x14ac:dyDescent="0.3">
      <c r="B20" s="83" t="s">
        <v>49</v>
      </c>
      <c r="C20" s="55"/>
      <c r="D20" s="55"/>
      <c r="E20" s="67"/>
      <c r="F20" s="68"/>
      <c r="G20" s="49" t="str">
        <f t="shared" si="0"/>
        <v>0</v>
      </c>
      <c r="H20" s="48"/>
      <c r="I20" s="21">
        <f t="shared" si="1"/>
        <v>0</v>
      </c>
      <c r="J20" s="21">
        <f t="shared" si="2"/>
        <v>0</v>
      </c>
      <c r="K20" s="70"/>
      <c r="L20" s="52"/>
    </row>
    <row r="21" spans="2:18" x14ac:dyDescent="0.3">
      <c r="B21" s="83" t="s">
        <v>50</v>
      </c>
      <c r="C21" s="55"/>
      <c r="D21" s="55"/>
      <c r="E21" s="67"/>
      <c r="F21" s="68"/>
      <c r="G21" s="49" t="str">
        <f t="shared" si="0"/>
        <v>0</v>
      </c>
      <c r="H21" s="48"/>
      <c r="I21" s="21">
        <f t="shared" si="1"/>
        <v>0</v>
      </c>
      <c r="J21" s="21">
        <f t="shared" si="2"/>
        <v>0</v>
      </c>
      <c r="K21" s="70"/>
      <c r="L21" s="52"/>
      <c r="R21" s="94"/>
    </row>
    <row r="22" spans="2:18" x14ac:dyDescent="0.3">
      <c r="B22" s="83" t="s">
        <v>51</v>
      </c>
      <c r="C22" s="55"/>
      <c r="D22" s="55"/>
      <c r="E22" s="67"/>
      <c r="F22" s="68"/>
      <c r="G22" s="49" t="str">
        <f t="shared" si="0"/>
        <v>0</v>
      </c>
      <c r="H22" s="48"/>
      <c r="I22" s="21">
        <f t="shared" si="1"/>
        <v>0</v>
      </c>
      <c r="J22" s="21">
        <f t="shared" si="2"/>
        <v>0</v>
      </c>
      <c r="K22" s="21"/>
      <c r="L22" s="52"/>
    </row>
    <row r="23" spans="2:18" x14ac:dyDescent="0.3">
      <c r="B23" s="83" t="s">
        <v>52</v>
      </c>
      <c r="C23" s="55"/>
      <c r="D23" s="55"/>
      <c r="E23" s="67"/>
      <c r="F23" s="68"/>
      <c r="G23" s="49" t="str">
        <f t="shared" si="0"/>
        <v>0</v>
      </c>
      <c r="H23" s="48"/>
      <c r="I23" s="21">
        <f t="shared" si="1"/>
        <v>0</v>
      </c>
      <c r="J23" s="21">
        <f t="shared" si="2"/>
        <v>0</v>
      </c>
      <c r="K23" s="62"/>
      <c r="L23" s="52"/>
      <c r="R23" s="94"/>
    </row>
    <row r="24" spans="2:18" x14ac:dyDescent="0.3">
      <c r="B24" s="83" t="s">
        <v>107</v>
      </c>
      <c r="C24" s="55"/>
      <c r="D24" s="55"/>
      <c r="E24" s="56"/>
      <c r="F24" s="56"/>
      <c r="G24" s="49" t="str">
        <f t="shared" si="0"/>
        <v>0</v>
      </c>
      <c r="H24" s="48"/>
      <c r="I24" s="21">
        <f t="shared" si="1"/>
        <v>0</v>
      </c>
      <c r="J24" s="21">
        <f t="shared" si="2"/>
        <v>0</v>
      </c>
      <c r="K24" s="62"/>
      <c r="L24" s="52"/>
      <c r="R24" s="94"/>
    </row>
    <row r="25" spans="2:18" x14ac:dyDescent="0.3">
      <c r="B25" s="83" t="s">
        <v>108</v>
      </c>
      <c r="C25" s="55"/>
      <c r="D25" s="55"/>
      <c r="E25" s="56"/>
      <c r="F25" s="56"/>
      <c r="G25" s="49" t="str">
        <f t="shared" si="0"/>
        <v>0</v>
      </c>
      <c r="H25" s="48"/>
      <c r="I25" s="21">
        <f t="shared" si="1"/>
        <v>0</v>
      </c>
      <c r="J25" s="21">
        <f t="shared" si="2"/>
        <v>0</v>
      </c>
      <c r="K25" s="21"/>
      <c r="L25" s="52"/>
      <c r="R25" s="94"/>
    </row>
    <row r="26" spans="2:18" ht="17.25" thickBot="1" x14ac:dyDescent="0.35">
      <c r="B26" s="130" t="s">
        <v>122</v>
      </c>
      <c r="C26" s="55"/>
      <c r="D26" s="55"/>
      <c r="E26" s="56"/>
      <c r="F26" s="56"/>
      <c r="G26" s="49" t="str">
        <f t="shared" ref="G26" si="3">IF(C26&lt;&gt;"",DATEDIF(C26,D26+1,"M")+IF(QUOTIENT(DATEDIF(C26,D26+1,"Md"),15)&gt;=1,1,0),"0")</f>
        <v>0</v>
      </c>
      <c r="H26" s="48"/>
      <c r="I26" s="21">
        <f t="shared" ref="I26" si="4">IF(H26="6시간이상",1,IF(H26="6시간미만",0.7,0))</f>
        <v>0</v>
      </c>
      <c r="J26" s="21">
        <f t="shared" ref="J26" si="5">ROUNDDOWN(G26*I26,0)</f>
        <v>0</v>
      </c>
      <c r="K26" s="21"/>
      <c r="L26" s="52"/>
      <c r="R26" s="94"/>
    </row>
    <row r="27" spans="2:18" ht="17.25" thickBot="1" x14ac:dyDescent="0.35">
      <c r="B27" s="84"/>
      <c r="C27" s="18"/>
      <c r="D27" s="18"/>
      <c r="E27" s="18"/>
      <c r="F27" s="18"/>
      <c r="G27" s="18" t="str">
        <f t="shared" si="0"/>
        <v>0</v>
      </c>
      <c r="H27" s="18"/>
      <c r="I27" s="86" t="s">
        <v>79</v>
      </c>
      <c r="J27" s="86">
        <f>SUM(J17:J25)</f>
        <v>15</v>
      </c>
      <c r="K27" s="86" t="str">
        <f>TEXT(ROUNDDOWN(J27/12,0),0)&amp;"년 "&amp;TEXT(J27-ROUNDDOWN(J27/12,0)*12,0)&amp;"월"</f>
        <v>1년 3월</v>
      </c>
      <c r="L27" s="47">
        <f>IF(J27&gt;=36,5,IF(J27&gt;=24,4,IF(J27&gt;=12,3,IF(J27=0,0,2))))</f>
        <v>3</v>
      </c>
      <c r="R27" s="94"/>
    </row>
    <row r="28" spans="2:18" ht="9" customHeight="1" thickBot="1" x14ac:dyDescent="0.35">
      <c r="B28" s="40"/>
      <c r="L28" s="1"/>
      <c r="R28" s="94"/>
    </row>
    <row r="29" spans="2:18" x14ac:dyDescent="0.3">
      <c r="B29" s="7" t="s">
        <v>116</v>
      </c>
      <c r="C29" s="22"/>
      <c r="D29" s="22"/>
      <c r="E29" s="3"/>
      <c r="F29" s="3"/>
      <c r="G29" s="3"/>
      <c r="H29" s="3"/>
      <c r="I29" s="3"/>
      <c r="J29" s="3"/>
      <c r="K29" s="3"/>
      <c r="L29" s="20"/>
    </row>
    <row r="30" spans="2:18" ht="17.25" thickBot="1" x14ac:dyDescent="0.35">
      <c r="B30" s="130" t="s">
        <v>121</v>
      </c>
      <c r="C30" s="1" t="s">
        <v>69</v>
      </c>
      <c r="D30" s="1" t="s">
        <v>72</v>
      </c>
      <c r="E30" s="1" t="s">
        <v>26</v>
      </c>
      <c r="F30" s="1" t="s">
        <v>27</v>
      </c>
      <c r="G30" s="1" t="s">
        <v>28</v>
      </c>
      <c r="H30" s="1" t="s">
        <v>10</v>
      </c>
      <c r="I30" s="1"/>
      <c r="J30" s="1" t="s">
        <v>37</v>
      </c>
      <c r="K30" s="1"/>
      <c r="L30" s="24" t="s">
        <v>53</v>
      </c>
      <c r="M30" s="23"/>
    </row>
    <row r="31" spans="2:18" ht="33" x14ac:dyDescent="0.3">
      <c r="B31" s="83" t="s">
        <v>46</v>
      </c>
      <c r="C31" s="110">
        <v>44325</v>
      </c>
      <c r="D31" s="122">
        <v>44985</v>
      </c>
      <c r="E31" s="123" t="s">
        <v>104</v>
      </c>
      <c r="F31" s="124" t="s">
        <v>77</v>
      </c>
      <c r="G31" s="125">
        <f>IF(C31&lt;&gt;"",DATEDIF(C31,D31+1,"M")+IF(QUOTIENT(DATEDIF(C31,D31+1,"Md"),15)&gt;=1,1,0),"0")</f>
        <v>22</v>
      </c>
      <c r="H31" s="126" t="s">
        <v>105</v>
      </c>
      <c r="I31" s="125"/>
      <c r="J31" s="125">
        <f t="shared" ref="J31:J39" si="6">ROUNDDOWN(G31*L31,0)</f>
        <v>22</v>
      </c>
      <c r="K31" s="119" t="s">
        <v>119</v>
      </c>
      <c r="L31" s="127">
        <v>1</v>
      </c>
      <c r="M31" s="25"/>
      <c r="N31" s="8"/>
    </row>
    <row r="32" spans="2:18" x14ac:dyDescent="0.3">
      <c r="B32" s="83" t="s">
        <v>47</v>
      </c>
      <c r="C32" s="122">
        <v>45170</v>
      </c>
      <c r="D32" s="122">
        <v>45535</v>
      </c>
      <c r="E32" s="123" t="s">
        <v>117</v>
      </c>
      <c r="F32" s="124" t="s">
        <v>118</v>
      </c>
      <c r="G32" s="125">
        <f t="shared" ref="G32:G41" si="7">IF(C32&lt;&gt;"",DATEDIF(C32,D32+1,"M")+IF(QUOTIENT(DATEDIF(C32,D32+1,"Md"),15)&gt;=1,1,0),"0")</f>
        <v>12</v>
      </c>
      <c r="H32" s="126"/>
      <c r="I32" s="123"/>
      <c r="J32" s="125">
        <f t="shared" si="6"/>
        <v>12</v>
      </c>
      <c r="K32" s="119" t="s">
        <v>119</v>
      </c>
      <c r="L32" s="97">
        <v>1</v>
      </c>
      <c r="M32" s="25"/>
      <c r="R32" s="94"/>
    </row>
    <row r="33" spans="2:18" x14ac:dyDescent="0.3">
      <c r="B33" s="83" t="s">
        <v>48</v>
      </c>
      <c r="C33" s="63"/>
      <c r="D33" s="55"/>
      <c r="E33" s="64"/>
      <c r="F33" s="64"/>
      <c r="G33" s="49" t="str">
        <f t="shared" si="7"/>
        <v>0</v>
      </c>
      <c r="H33" s="64"/>
      <c r="I33" s="21"/>
      <c r="J33" s="21">
        <f t="shared" si="6"/>
        <v>0</v>
      </c>
      <c r="K33" s="1"/>
      <c r="L33" s="97">
        <v>1</v>
      </c>
      <c r="M33" s="25"/>
    </row>
    <row r="34" spans="2:18" x14ac:dyDescent="0.3">
      <c r="B34" s="83" t="s">
        <v>49</v>
      </c>
      <c r="C34" s="50"/>
      <c r="D34" s="50"/>
      <c r="E34" s="1"/>
      <c r="F34" s="21"/>
      <c r="G34" s="21" t="str">
        <f t="shared" si="7"/>
        <v>0</v>
      </c>
      <c r="H34" s="21"/>
      <c r="I34" s="21"/>
      <c r="J34" s="21">
        <f t="shared" si="6"/>
        <v>0</v>
      </c>
      <c r="K34" s="1"/>
      <c r="L34" s="97">
        <v>1</v>
      </c>
      <c r="M34" s="25"/>
      <c r="R34" s="94"/>
    </row>
    <row r="35" spans="2:18" x14ac:dyDescent="0.3">
      <c r="B35" s="83" t="s">
        <v>50</v>
      </c>
      <c r="C35" s="50"/>
      <c r="D35" s="50"/>
      <c r="E35" s="1"/>
      <c r="F35" s="21"/>
      <c r="G35" s="21" t="str">
        <f t="shared" si="7"/>
        <v>0</v>
      </c>
      <c r="H35" s="21"/>
      <c r="I35" s="21"/>
      <c r="J35" s="21">
        <f t="shared" si="6"/>
        <v>0</v>
      </c>
      <c r="K35" s="1"/>
      <c r="L35" s="97">
        <v>1</v>
      </c>
      <c r="M35" s="25"/>
      <c r="R35" s="94"/>
    </row>
    <row r="36" spans="2:18" x14ac:dyDescent="0.3">
      <c r="B36" s="83" t="s">
        <v>51</v>
      </c>
      <c r="C36" s="21"/>
      <c r="D36" s="21"/>
      <c r="E36" s="1"/>
      <c r="F36" s="21"/>
      <c r="G36" s="21" t="str">
        <f t="shared" ref="G36:G37" si="8">IF(C36&lt;&gt;"",DATEDIF(C36,D36+1,"M")+IF(QUOTIENT(DATEDIF(C36,D36+1,"Md"),15)&gt;=1,1,0),"0")</f>
        <v>0</v>
      </c>
      <c r="H36" s="21"/>
      <c r="I36" s="21"/>
      <c r="J36" s="21">
        <f t="shared" si="6"/>
        <v>0</v>
      </c>
      <c r="K36" s="1"/>
      <c r="L36" s="97">
        <v>1</v>
      </c>
      <c r="M36" s="25"/>
      <c r="R36" s="94"/>
    </row>
    <row r="37" spans="2:18" x14ac:dyDescent="0.3">
      <c r="B37" s="83" t="s">
        <v>52</v>
      </c>
      <c r="C37" s="21"/>
      <c r="D37" s="21"/>
      <c r="E37" s="1"/>
      <c r="F37" s="21"/>
      <c r="G37" s="21" t="str">
        <f t="shared" si="8"/>
        <v>0</v>
      </c>
      <c r="H37" s="21"/>
      <c r="I37" s="21"/>
      <c r="J37" s="21">
        <f t="shared" si="6"/>
        <v>0</v>
      </c>
      <c r="K37" s="1"/>
      <c r="L37" s="97">
        <v>1</v>
      </c>
      <c r="M37" s="25"/>
      <c r="R37" s="94"/>
    </row>
    <row r="38" spans="2:18" x14ac:dyDescent="0.3">
      <c r="B38" s="83" t="s">
        <v>107</v>
      </c>
      <c r="C38" s="21"/>
      <c r="D38" s="21"/>
      <c r="E38" s="1"/>
      <c r="F38" s="21"/>
      <c r="G38" s="21" t="str">
        <f t="shared" si="7"/>
        <v>0</v>
      </c>
      <c r="H38" s="21"/>
      <c r="I38" s="21"/>
      <c r="J38" s="21">
        <f t="shared" si="6"/>
        <v>0</v>
      </c>
      <c r="K38" s="1"/>
      <c r="L38" s="97">
        <v>1</v>
      </c>
      <c r="M38" s="25"/>
      <c r="R38" s="94"/>
    </row>
    <row r="39" spans="2:18" x14ac:dyDescent="0.3">
      <c r="B39" s="83" t="s">
        <v>108</v>
      </c>
      <c r="C39" s="21"/>
      <c r="D39" s="21"/>
      <c r="E39" s="1"/>
      <c r="F39" s="21"/>
      <c r="G39" s="21" t="str">
        <f t="shared" si="7"/>
        <v>0</v>
      </c>
      <c r="H39" s="21"/>
      <c r="I39" s="21"/>
      <c r="J39" s="21">
        <f t="shared" si="6"/>
        <v>0</v>
      </c>
      <c r="K39" s="1"/>
      <c r="L39" s="97">
        <v>1</v>
      </c>
      <c r="M39" s="25"/>
      <c r="R39" s="94"/>
    </row>
    <row r="40" spans="2:18" x14ac:dyDescent="0.3">
      <c r="B40" s="130" t="s">
        <v>122</v>
      </c>
      <c r="C40" s="21"/>
      <c r="D40" s="21"/>
      <c r="E40" s="1"/>
      <c r="F40" s="21"/>
      <c r="G40" s="21" t="str">
        <f t="shared" ref="G40" si="9">IF(C40&lt;&gt;"",DATEDIF(C40,D40+1,"M")+IF(QUOTIENT(DATEDIF(C40,D40+1,"Md"),15)&gt;=1,1,0),"0")</f>
        <v>0</v>
      </c>
      <c r="H40" s="21"/>
      <c r="I40" s="21"/>
      <c r="J40" s="21">
        <f t="shared" ref="J40" si="10">ROUNDDOWN(G40*L40,0)</f>
        <v>0</v>
      </c>
      <c r="K40" s="1"/>
      <c r="L40" s="97">
        <v>1</v>
      </c>
      <c r="M40" s="25"/>
      <c r="R40" s="94"/>
    </row>
    <row r="41" spans="2:18" ht="17.25" thickBot="1" x14ac:dyDescent="0.35">
      <c r="B41" s="84"/>
      <c r="C41" s="6"/>
      <c r="D41" s="6"/>
      <c r="E41" s="18"/>
      <c r="F41" s="18"/>
      <c r="G41" s="18" t="str">
        <f t="shared" si="7"/>
        <v>0</v>
      </c>
      <c r="H41" s="18"/>
      <c r="I41" s="86" t="s">
        <v>80</v>
      </c>
      <c r="J41" s="86">
        <f>SUM(J31:J39)</f>
        <v>34</v>
      </c>
      <c r="K41" s="86" t="str">
        <f>TEXT(ROUNDDOWN(J41/12,0),0)&amp;"년 "&amp;TEXT(J41-ROUNDDOWN(J41/12,0)*12,0)&amp;"월"</f>
        <v>2년 10월</v>
      </c>
      <c r="L41" s="128">
        <f>IF(J41&gt;=60,5,IF(J41&gt;=36,4,IF(J41&gt;=12,3,IF(J41=0,0,2))))</f>
        <v>3</v>
      </c>
      <c r="M41" s="25"/>
    </row>
    <row r="42" spans="2:18" ht="7.5" customHeight="1" thickBot="1" x14ac:dyDescent="0.35"/>
    <row r="43" spans="2:18" ht="17.25" thickBot="1" x14ac:dyDescent="0.35">
      <c r="J43" s="87" t="s">
        <v>85</v>
      </c>
      <c r="K43" s="27"/>
      <c r="L43" s="90">
        <f>L6+SUM(L9:L11)+L27+L41</f>
        <v>11</v>
      </c>
    </row>
  </sheetData>
  <mergeCells count="4">
    <mergeCell ref="F10:H10"/>
    <mergeCell ref="F11:H11"/>
    <mergeCell ref="F8:H8"/>
    <mergeCell ref="F9:H9"/>
  </mergeCells>
  <phoneticPr fontId="9" type="noConversion"/>
  <pageMargins left="0.69972223043441772" right="0.69972223043441772" top="0.75" bottom="0.75" header="0.30000001192092896" footer="0.30000001192092896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'(목록)'!$B$3:$B$6</xm:f>
          </x14:formula1>
          <xm:sqref>L5:L7</xm:sqref>
        </x14:dataValidation>
        <x14:dataValidation type="list" allowBlank="1" showInputMessage="1" showErrorMessage="1">
          <x14:formula1>
            <xm:f>'(목록)'!$D$3:$D$7</xm:f>
          </x14:formula1>
          <xm:sqref>L8:L10</xm:sqref>
        </x14:dataValidation>
        <x14:dataValidation type="list" allowBlank="1" showInputMessage="1" showErrorMessage="1">
          <x14:formula1>
            <xm:f>'(목록)'!$H$3:$H$8</xm:f>
          </x14:formula1>
          <xm:sqref>L31:L40</xm:sqref>
        </x14:dataValidation>
        <x14:dataValidation type="list" allowBlank="1" showInputMessage="1" showErrorMessage="1">
          <x14:formula1>
            <xm:f>'(목록)'!$Q$2:$Q$5</xm:f>
          </x14:formula1>
          <xm:sqref>H17:H26</xm:sqref>
        </x14:dataValidation>
        <x14:dataValidation type="list" allowBlank="1" showInputMessage="1" showErrorMessage="1">
          <x14:formula1>
            <xm:f>'(목록)'!$E$3:$E$7</xm:f>
          </x14:formula1>
          <xm:sqref>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9" tint="0.59999389629810485"/>
  </sheetPr>
  <dimension ref="A1:M52"/>
  <sheetViews>
    <sheetView zoomScale="85" zoomScaleNormal="85" zoomScaleSheetLayoutView="180" workbookViewId="0">
      <pane ySplit="2" topLeftCell="A3" activePane="bottomLeft" state="frozen"/>
      <selection pane="bottomLeft" activeCell="C8" sqref="C8"/>
    </sheetView>
  </sheetViews>
  <sheetFormatPr defaultColWidth="9" defaultRowHeight="16.5" x14ac:dyDescent="0.3"/>
  <cols>
    <col min="2" max="2" width="10.125" customWidth="1"/>
    <col min="3" max="3" width="90" customWidth="1"/>
    <col min="4" max="4" width="9.375" customWidth="1"/>
    <col min="5" max="5" width="11.75" customWidth="1"/>
    <col min="6" max="6" width="20.25" customWidth="1"/>
    <col min="7" max="7" width="21.125" customWidth="1"/>
    <col min="8" max="8" width="9.75" customWidth="1"/>
    <col min="9" max="9" width="9.25" customWidth="1"/>
    <col min="10" max="10" width="9.375" customWidth="1"/>
    <col min="11" max="11" width="7.125" customWidth="1"/>
    <col min="12" max="12" width="5.875" customWidth="1"/>
    <col min="13" max="13" width="5.375" customWidth="1"/>
    <col min="14" max="14" width="13.75" customWidth="1"/>
    <col min="15" max="15" width="6.125" customWidth="1"/>
  </cols>
  <sheetData>
    <row r="1" spans="2:13" ht="17.25" thickBot="1" x14ac:dyDescent="0.35"/>
    <row r="2" spans="2:13" ht="22.5" customHeight="1" thickBot="1" x14ac:dyDescent="0.35">
      <c r="B2" s="106" t="s">
        <v>112</v>
      </c>
      <c r="C2" s="41"/>
      <c r="D2" s="42" t="s">
        <v>84</v>
      </c>
      <c r="E2" s="92" t="str">
        <f>'(참고)기초자료'!C8</f>
        <v>홍길동</v>
      </c>
      <c r="F2" s="114"/>
      <c r="G2" s="115"/>
      <c r="H2" s="44"/>
      <c r="I2" s="44"/>
      <c r="J2" s="41"/>
      <c r="K2" s="43"/>
    </row>
    <row r="3" spans="2:13" x14ac:dyDescent="0.3">
      <c r="B3" s="9"/>
      <c r="C3" s="8"/>
      <c r="D3" s="8"/>
      <c r="E3" s="8"/>
      <c r="F3" s="29"/>
      <c r="G3" s="8"/>
      <c r="H3" s="8"/>
      <c r="I3" s="29"/>
      <c r="J3" s="10"/>
      <c r="K3" s="8"/>
    </row>
    <row r="4" spans="2:13" x14ac:dyDescent="0.3">
      <c r="B4" s="31" t="s">
        <v>38</v>
      </c>
      <c r="C4" s="31"/>
      <c r="D4" s="31"/>
      <c r="E4" s="31"/>
      <c r="K4" s="10"/>
    </row>
    <row r="5" spans="2:13" ht="6.75" customHeight="1" thickBot="1" x14ac:dyDescent="0.35">
      <c r="B5" s="9"/>
      <c r="C5" s="8"/>
      <c r="D5" s="8"/>
      <c r="E5" s="8"/>
      <c r="F5" s="29"/>
      <c r="G5" s="8"/>
      <c r="H5" s="8"/>
      <c r="I5" s="29"/>
      <c r="J5" s="10"/>
      <c r="K5" s="8"/>
    </row>
    <row r="6" spans="2:13" x14ac:dyDescent="0.3">
      <c r="B6" s="32" t="s">
        <v>66</v>
      </c>
      <c r="C6" s="33"/>
      <c r="D6" s="33"/>
      <c r="E6" s="33"/>
      <c r="F6" s="34"/>
      <c r="G6" s="34"/>
      <c r="H6" s="34"/>
      <c r="I6" s="34"/>
      <c r="J6" s="34"/>
      <c r="K6" s="35"/>
    </row>
    <row r="7" spans="2:13" ht="17.25" thickBot="1" x14ac:dyDescent="0.35">
      <c r="B7" s="36" t="s">
        <v>13</v>
      </c>
      <c r="C7" s="1" t="s">
        <v>12</v>
      </c>
      <c r="D7" s="1" t="s">
        <v>20</v>
      </c>
      <c r="E7" s="1" t="s">
        <v>22</v>
      </c>
      <c r="F7" s="68" t="s">
        <v>89</v>
      </c>
      <c r="G7" s="1" t="s">
        <v>21</v>
      </c>
      <c r="H7" s="1"/>
      <c r="J7" s="1" t="s">
        <v>14</v>
      </c>
      <c r="K7" s="37" t="s">
        <v>53</v>
      </c>
      <c r="L7" s="23"/>
    </row>
    <row r="8" spans="2:13" ht="25.5" customHeight="1" thickBot="1" x14ac:dyDescent="0.35">
      <c r="B8" s="107" t="s">
        <v>16</v>
      </c>
      <c r="C8" s="73"/>
      <c r="D8" s="39" t="s">
        <v>56</v>
      </c>
      <c r="E8" s="39" t="s">
        <v>29</v>
      </c>
      <c r="F8" s="104"/>
      <c r="G8" s="39"/>
      <c r="H8" s="39"/>
      <c r="I8" s="38"/>
      <c r="J8" s="39">
        <v>2</v>
      </c>
      <c r="K8" s="53">
        <v>1</v>
      </c>
      <c r="L8" s="78">
        <f>J8*K8</f>
        <v>2</v>
      </c>
      <c r="M8" s="8"/>
    </row>
    <row r="9" spans="2:13" ht="7.5" customHeight="1" thickBot="1" x14ac:dyDescent="0.35">
      <c r="B9" s="9"/>
      <c r="C9" s="8"/>
      <c r="D9" s="8"/>
      <c r="E9" s="8"/>
      <c r="F9" s="29"/>
      <c r="G9" s="8"/>
      <c r="H9" s="8"/>
      <c r="I9" s="29"/>
      <c r="J9" s="10"/>
      <c r="K9" s="8"/>
    </row>
    <row r="10" spans="2:13" ht="17.25" thickBot="1" x14ac:dyDescent="0.35">
      <c r="B10" s="9"/>
      <c r="C10" s="8"/>
      <c r="D10" s="8"/>
      <c r="E10" s="8"/>
      <c r="F10" s="29"/>
      <c r="G10" s="8"/>
      <c r="H10" s="8"/>
      <c r="I10" s="29"/>
      <c r="J10" s="71" t="s">
        <v>86</v>
      </c>
      <c r="K10" s="72">
        <f>IF(L10&gt;=5,5,L10)</f>
        <v>2</v>
      </c>
      <c r="L10" s="78">
        <f>ROUND(SUM(L8:L8),1)</f>
        <v>2</v>
      </c>
    </row>
    <row r="11" spans="2:13" x14ac:dyDescent="0.3">
      <c r="B11" s="9"/>
      <c r="C11" s="8"/>
      <c r="D11" s="8"/>
      <c r="E11" s="8"/>
      <c r="F11" s="29"/>
      <c r="G11" s="8"/>
      <c r="H11" s="8"/>
      <c r="I11" s="29"/>
      <c r="J11" s="10"/>
      <c r="K11" s="8"/>
    </row>
    <row r="12" spans="2:13" x14ac:dyDescent="0.3">
      <c r="B12" s="31" t="s">
        <v>39</v>
      </c>
      <c r="C12" s="31"/>
      <c r="D12" s="31"/>
      <c r="E12" s="31"/>
      <c r="K12" s="10"/>
    </row>
    <row r="13" spans="2:13" ht="7.5" customHeight="1" thickBot="1" x14ac:dyDescent="0.35">
      <c r="B13" s="9"/>
      <c r="C13" s="8"/>
      <c r="D13" s="8"/>
      <c r="E13" s="8"/>
      <c r="F13" s="29"/>
      <c r="G13" s="8"/>
      <c r="H13" s="8"/>
      <c r="I13" s="29"/>
      <c r="J13" s="10"/>
      <c r="K13" s="8"/>
    </row>
    <row r="14" spans="2:13" x14ac:dyDescent="0.3">
      <c r="B14" s="32" t="s">
        <v>67</v>
      </c>
      <c r="C14" s="33"/>
      <c r="D14" s="33"/>
      <c r="E14" s="33"/>
      <c r="F14" s="34"/>
      <c r="G14" s="34"/>
      <c r="H14" s="34"/>
      <c r="I14" s="34"/>
      <c r="J14" s="34"/>
      <c r="K14" s="35"/>
    </row>
    <row r="15" spans="2:13" ht="17.25" thickBot="1" x14ac:dyDescent="0.35">
      <c r="B15" s="36" t="s">
        <v>13</v>
      </c>
      <c r="C15" s="99" t="s">
        <v>12</v>
      </c>
      <c r="D15" s="99" t="s">
        <v>20</v>
      </c>
      <c r="E15" s="99" t="s">
        <v>22</v>
      </c>
      <c r="F15" s="100" t="s">
        <v>89</v>
      </c>
      <c r="G15" s="99" t="s">
        <v>21</v>
      </c>
      <c r="H15" s="100" t="s">
        <v>90</v>
      </c>
      <c r="I15" s="99" t="s">
        <v>33</v>
      </c>
      <c r="J15" s="99" t="s">
        <v>31</v>
      </c>
      <c r="K15" s="37" t="s">
        <v>53</v>
      </c>
      <c r="L15" s="23"/>
    </row>
    <row r="16" spans="2:13" ht="33" customHeight="1" x14ac:dyDescent="0.3">
      <c r="B16" s="85" t="s">
        <v>19</v>
      </c>
      <c r="C16" s="101"/>
      <c r="D16" s="99" t="s">
        <v>44</v>
      </c>
      <c r="E16" s="99" t="s">
        <v>44</v>
      </c>
      <c r="F16" s="102"/>
      <c r="G16" s="99" t="s">
        <v>44</v>
      </c>
      <c r="H16" s="100" t="s">
        <v>113</v>
      </c>
      <c r="I16" s="103">
        <f>IF(D16="1인",1,IF(AND(D16="2인",E16="제1저자"),0.8,IF(AND(D16="2인",E16="교신저자"),0.8,IF(AND(D16="2인",E16="공동저자"),0.7,IF(AND(D16="3인",E16="제1저자"),0.7,IF(AND(D16="3인",E16="교신저자"),0.7,IF(AND(D16="3인",E16="공동저자"),0.5,IF(AND(D16="4인이상",E16="제1저자"),0.6,IF(AND(D16="4인이상",E16="교신저자"),0.6,IF(AND(D16="4인이상",E16="공동저자"),0.3,0))))))))))</f>
        <v>0</v>
      </c>
      <c r="J16" s="99">
        <f>IF(G16="SCIE급(SCI, SCIE, SSCI)",3,IF(G16="SCOPUS급",2,IF(G16="한국연구재단 등재지",2,IF(G16="한국연구재단 등재후보지",1,0))))</f>
        <v>0</v>
      </c>
      <c r="K16" s="95">
        <v>1</v>
      </c>
      <c r="L16" s="78">
        <f>I16*J16*K16</f>
        <v>0</v>
      </c>
      <c r="M16" s="8"/>
    </row>
    <row r="17" spans="1:13" ht="31.5" customHeight="1" thickBot="1" x14ac:dyDescent="0.35">
      <c r="B17" s="107" t="s">
        <v>18</v>
      </c>
      <c r="C17" s="54"/>
      <c r="D17" s="39" t="s">
        <v>44</v>
      </c>
      <c r="E17" s="39" t="s">
        <v>44</v>
      </c>
      <c r="F17" s="76"/>
      <c r="G17" s="39" t="s">
        <v>44</v>
      </c>
      <c r="H17" s="39"/>
      <c r="I17" s="75">
        <f>IF(D17="1인",1,IF(AND(D17="2인",E17="제1저자"),0.8,IF(AND(D17="2인",E17="교신저자"),0.8,IF(AND(D17="2인",E17="공동저자"),0.7,IF(AND(D17="3인",E17="제1저자"),0.7,IF(AND(D17="3인",E17="교신저자"),0.7,IF(AND(D17="3인",E17="공동저자"),0.5,IF(AND(D17="4인이상",E17="제1저자"),0.6,IF(AND(D17="4인이상",E17="교신저자"),0.6,IF(AND(D17="4인이상",E17="공동저자"),0.3,0))))))))))</f>
        <v>0</v>
      </c>
      <c r="J17" s="39">
        <f>IF(G17="SCIE급(SCI, SCIE, SSCI)",3,IF(G17="SCOPUS급",2,IF(G17="한국연구재단 등재지",2,IF(G17="한국연구재단 등재후보지",1,0))))</f>
        <v>0</v>
      </c>
      <c r="K17" s="45">
        <v>1</v>
      </c>
      <c r="L17" s="78">
        <f>I17*J17*K17</f>
        <v>0</v>
      </c>
    </row>
    <row r="18" spans="1:13" ht="7.5" customHeight="1" thickBot="1" x14ac:dyDescent="0.35">
      <c r="B18" s="9"/>
      <c r="C18" s="8"/>
      <c r="D18" s="8"/>
      <c r="E18" s="8"/>
      <c r="F18" s="29"/>
      <c r="G18" s="8"/>
      <c r="H18" s="8"/>
      <c r="I18" s="29"/>
      <c r="J18" s="10"/>
      <c r="K18" s="8"/>
      <c r="L18" s="1"/>
    </row>
    <row r="19" spans="1:13" ht="17.25" thickBot="1" x14ac:dyDescent="0.35">
      <c r="B19" s="9"/>
      <c r="C19" s="77"/>
      <c r="D19" s="30"/>
      <c r="E19" s="30"/>
      <c r="F19" s="29"/>
      <c r="G19" s="8"/>
      <c r="H19" s="8"/>
      <c r="I19" s="29"/>
      <c r="J19" s="82" t="s">
        <v>87</v>
      </c>
      <c r="K19" s="72">
        <f>L19</f>
        <v>0</v>
      </c>
      <c r="L19" s="78">
        <f>ROUND(SUM(L16:L17),1)</f>
        <v>0</v>
      </c>
    </row>
    <row r="20" spans="1:13" x14ac:dyDescent="0.3">
      <c r="B20" s="9"/>
      <c r="C20" s="8"/>
      <c r="D20" s="8"/>
      <c r="E20" s="8"/>
      <c r="F20" s="29"/>
      <c r="G20" s="8"/>
      <c r="H20" s="8"/>
      <c r="I20" s="29"/>
      <c r="J20" s="10"/>
      <c r="K20" s="8"/>
    </row>
    <row r="21" spans="1:13" x14ac:dyDescent="0.3">
      <c r="B21" s="31" t="s">
        <v>40</v>
      </c>
      <c r="C21" s="31"/>
      <c r="D21" s="31"/>
      <c r="E21" s="31"/>
      <c r="K21" s="10"/>
    </row>
    <row r="22" spans="1:13" ht="6" customHeight="1" thickBot="1" x14ac:dyDescent="0.35">
      <c r="B22" s="9"/>
      <c r="C22" s="8"/>
      <c r="D22" s="8"/>
      <c r="E22" s="8"/>
      <c r="F22" s="29"/>
      <c r="G22" s="8"/>
      <c r="H22" s="8"/>
      <c r="I22" s="29"/>
      <c r="J22" s="10"/>
      <c r="K22" s="8"/>
    </row>
    <row r="23" spans="1:13" x14ac:dyDescent="0.3">
      <c r="B23" s="32" t="s">
        <v>67</v>
      </c>
      <c r="C23" s="33"/>
      <c r="D23" s="33"/>
      <c r="E23" s="33"/>
      <c r="F23" s="34"/>
      <c r="G23" s="34"/>
      <c r="H23" s="34"/>
      <c r="I23" s="34"/>
      <c r="J23" s="34"/>
      <c r="K23" s="35"/>
    </row>
    <row r="24" spans="1:13" x14ac:dyDescent="0.3">
      <c r="B24" s="129" t="s">
        <v>121</v>
      </c>
      <c r="C24" s="1" t="s">
        <v>12</v>
      </c>
      <c r="D24" s="1" t="s">
        <v>20</v>
      </c>
      <c r="E24" s="1" t="s">
        <v>22</v>
      </c>
      <c r="F24" s="68" t="s">
        <v>89</v>
      </c>
      <c r="G24" s="1" t="s">
        <v>21</v>
      </c>
      <c r="H24" s="68" t="s">
        <v>90</v>
      </c>
      <c r="I24" s="1" t="s">
        <v>33</v>
      </c>
      <c r="J24" s="1" t="s">
        <v>31</v>
      </c>
      <c r="K24" s="37" t="s">
        <v>53</v>
      </c>
      <c r="L24" s="23"/>
    </row>
    <row r="25" spans="1:13" ht="17.25" thickBot="1" x14ac:dyDescent="0.35">
      <c r="B25" s="85" t="s">
        <v>43</v>
      </c>
      <c r="C25" s="10" t="str">
        <f>COUNTA(C26:C48)&amp;"건"</f>
        <v>0건</v>
      </c>
      <c r="D25" s="1"/>
      <c r="E25" s="1"/>
      <c r="F25" s="1"/>
      <c r="G25" s="1"/>
      <c r="H25" s="1"/>
      <c r="I25" s="93">
        <f>SUM(I26:I48)</f>
        <v>0</v>
      </c>
      <c r="J25" s="1"/>
      <c r="K25" s="37"/>
      <c r="L25" s="23"/>
    </row>
    <row r="26" spans="1:13" x14ac:dyDescent="0.3">
      <c r="A26" s="94"/>
      <c r="B26" s="108">
        <v>1</v>
      </c>
      <c r="C26" s="79"/>
      <c r="D26" s="1" t="s">
        <v>44</v>
      </c>
      <c r="E26" s="1" t="s">
        <v>44</v>
      </c>
      <c r="F26" s="81"/>
      <c r="G26" s="1" t="s">
        <v>44</v>
      </c>
      <c r="H26" s="68" t="s">
        <v>113</v>
      </c>
      <c r="I26" s="74">
        <f t="shared" ref="I26:I48" si="0">IF(D26="1인",1,IF(AND(D26="2인",E26="제1저자"),0.8,IF(AND(D26="2인",E26="교신저자"),0.8,IF(AND(D26="2인",E26="공동저자"),0.7,IF(AND(D26="3인",E26="제1저자"),0.7,IF(AND(D26="3인",E26="교신저자"),0.7,IF(AND(D26="3인",E26="공동저자"),0.5,IF(AND(D26="4인이상",E26="제1저자"),0.6,IF(AND(D26="4인이상",E26="교신저자"),0.6,IF(AND(D26="4인이상",E26="공동저자"),0.3,0))))))))))</f>
        <v>0</v>
      </c>
      <c r="J26" s="88" t="s">
        <v>83</v>
      </c>
      <c r="K26" s="96">
        <v>1</v>
      </c>
      <c r="L26" s="78">
        <f>I26*K26</f>
        <v>0</v>
      </c>
      <c r="M26" s="8"/>
    </row>
    <row r="27" spans="1:13" x14ac:dyDescent="0.3">
      <c r="A27" s="94"/>
      <c r="B27" s="108">
        <v>2</v>
      </c>
      <c r="C27" s="79"/>
      <c r="D27" s="1"/>
      <c r="E27" s="1"/>
      <c r="F27" s="81"/>
      <c r="G27" s="1"/>
      <c r="H27" s="1"/>
      <c r="I27" s="74">
        <f t="shared" si="0"/>
        <v>0</v>
      </c>
      <c r="J27" s="88" t="s">
        <v>82</v>
      </c>
      <c r="K27" s="97">
        <v>1</v>
      </c>
      <c r="L27" s="78">
        <f t="shared" ref="L27:L48" si="1">I27*K27</f>
        <v>0</v>
      </c>
    </row>
    <row r="28" spans="1:13" x14ac:dyDescent="0.3">
      <c r="A28" s="94"/>
      <c r="B28" s="108">
        <v>3</v>
      </c>
      <c r="C28" s="79"/>
      <c r="D28" s="1"/>
      <c r="E28" s="1"/>
      <c r="F28" s="81"/>
      <c r="G28" s="1"/>
      <c r="H28" s="1"/>
      <c r="I28" s="74">
        <f t="shared" si="0"/>
        <v>0</v>
      </c>
      <c r="J28" s="88" t="s">
        <v>82</v>
      </c>
      <c r="K28" s="97">
        <v>1</v>
      </c>
      <c r="L28" s="78">
        <f t="shared" si="1"/>
        <v>0</v>
      </c>
    </row>
    <row r="29" spans="1:13" x14ac:dyDescent="0.3">
      <c r="A29" s="94"/>
      <c r="B29" s="108">
        <v>4</v>
      </c>
      <c r="C29" s="79"/>
      <c r="D29" s="1"/>
      <c r="E29" s="1"/>
      <c r="F29" s="81"/>
      <c r="G29" s="1"/>
      <c r="H29" s="1"/>
      <c r="I29" s="74">
        <f t="shared" si="0"/>
        <v>0</v>
      </c>
      <c r="J29" s="88" t="s">
        <v>82</v>
      </c>
      <c r="K29" s="97">
        <v>1</v>
      </c>
      <c r="L29" s="78">
        <f t="shared" si="1"/>
        <v>0</v>
      </c>
    </row>
    <row r="30" spans="1:13" x14ac:dyDescent="0.3">
      <c r="A30" s="94"/>
      <c r="B30" s="108">
        <v>5</v>
      </c>
      <c r="C30" s="79"/>
      <c r="D30" s="1"/>
      <c r="E30" s="1"/>
      <c r="F30" s="81"/>
      <c r="G30" s="1"/>
      <c r="H30" s="1"/>
      <c r="I30" s="74">
        <f t="shared" si="0"/>
        <v>0</v>
      </c>
      <c r="J30" s="88" t="s">
        <v>82</v>
      </c>
      <c r="K30" s="97">
        <v>1</v>
      </c>
      <c r="L30" s="78">
        <f t="shared" si="1"/>
        <v>0</v>
      </c>
    </row>
    <row r="31" spans="1:13" x14ac:dyDescent="0.3">
      <c r="A31" s="94"/>
      <c r="B31" s="108">
        <v>6</v>
      </c>
      <c r="C31" s="79"/>
      <c r="D31" s="1"/>
      <c r="E31" s="1"/>
      <c r="F31" s="81"/>
      <c r="G31" s="1"/>
      <c r="H31" s="1"/>
      <c r="I31" s="74">
        <f t="shared" si="0"/>
        <v>0</v>
      </c>
      <c r="J31" s="88" t="s">
        <v>82</v>
      </c>
      <c r="K31" s="97">
        <v>1</v>
      </c>
      <c r="L31" s="78">
        <f t="shared" si="1"/>
        <v>0</v>
      </c>
    </row>
    <row r="32" spans="1:13" x14ac:dyDescent="0.3">
      <c r="A32" s="94"/>
      <c r="B32" s="108">
        <v>7</v>
      </c>
      <c r="C32" s="79"/>
      <c r="D32" s="1"/>
      <c r="E32" s="1"/>
      <c r="F32" s="81"/>
      <c r="G32" s="1"/>
      <c r="H32" s="1"/>
      <c r="I32" s="74">
        <f t="shared" si="0"/>
        <v>0</v>
      </c>
      <c r="J32" s="88" t="s">
        <v>82</v>
      </c>
      <c r="K32" s="97">
        <v>1</v>
      </c>
      <c r="L32" s="78">
        <f t="shared" si="1"/>
        <v>0</v>
      </c>
    </row>
    <row r="33" spans="1:13" x14ac:dyDescent="0.3">
      <c r="A33" s="94"/>
      <c r="B33" s="108">
        <v>8</v>
      </c>
      <c r="C33" s="79"/>
      <c r="D33" s="1"/>
      <c r="E33" s="1"/>
      <c r="F33" s="81"/>
      <c r="G33" s="1"/>
      <c r="H33" s="1"/>
      <c r="I33" s="74">
        <f t="shared" si="0"/>
        <v>0</v>
      </c>
      <c r="J33" s="88" t="s">
        <v>82</v>
      </c>
      <c r="K33" s="97">
        <v>1</v>
      </c>
      <c r="L33" s="78">
        <f t="shared" si="1"/>
        <v>0</v>
      </c>
    </row>
    <row r="34" spans="1:13" x14ac:dyDescent="0.3">
      <c r="A34" s="94"/>
      <c r="B34" s="108">
        <v>9</v>
      </c>
      <c r="C34" s="79"/>
      <c r="D34" s="1"/>
      <c r="E34" s="1"/>
      <c r="F34" s="81"/>
      <c r="G34" s="1"/>
      <c r="H34" s="1"/>
      <c r="I34" s="74">
        <f t="shared" si="0"/>
        <v>0</v>
      </c>
      <c r="J34" s="88" t="s">
        <v>82</v>
      </c>
      <c r="K34" s="97">
        <v>1</v>
      </c>
      <c r="L34" s="78">
        <f t="shared" si="1"/>
        <v>0</v>
      </c>
    </row>
    <row r="35" spans="1:13" x14ac:dyDescent="0.3">
      <c r="A35" s="94"/>
      <c r="B35" s="108">
        <v>10</v>
      </c>
      <c r="C35" s="79"/>
      <c r="D35" s="1"/>
      <c r="E35" s="1"/>
      <c r="F35" s="81"/>
      <c r="G35" s="1"/>
      <c r="H35" s="1"/>
      <c r="I35" s="74">
        <f t="shared" si="0"/>
        <v>0</v>
      </c>
      <c r="J35" s="88" t="s">
        <v>82</v>
      </c>
      <c r="K35" s="97">
        <v>1</v>
      </c>
      <c r="L35" s="78">
        <f t="shared" si="1"/>
        <v>0</v>
      </c>
    </row>
    <row r="36" spans="1:13" x14ac:dyDescent="0.3">
      <c r="A36" s="94"/>
      <c r="B36" s="108">
        <v>11</v>
      </c>
      <c r="C36" s="79"/>
      <c r="D36" s="1"/>
      <c r="E36" s="1"/>
      <c r="F36" s="81"/>
      <c r="G36" s="1"/>
      <c r="H36" s="1"/>
      <c r="I36" s="74">
        <f t="shared" si="0"/>
        <v>0</v>
      </c>
      <c r="J36" s="88" t="s">
        <v>82</v>
      </c>
      <c r="K36" s="97">
        <v>1</v>
      </c>
      <c r="L36" s="78">
        <f t="shared" si="1"/>
        <v>0</v>
      </c>
    </row>
    <row r="37" spans="1:13" x14ac:dyDescent="0.3">
      <c r="A37" s="94"/>
      <c r="B37" s="108">
        <v>12</v>
      </c>
      <c r="C37" s="79"/>
      <c r="D37" s="1"/>
      <c r="E37" s="1"/>
      <c r="F37" s="81"/>
      <c r="G37" s="1"/>
      <c r="H37" s="1"/>
      <c r="I37" s="74">
        <f t="shared" si="0"/>
        <v>0</v>
      </c>
      <c r="J37" s="88" t="s">
        <v>82</v>
      </c>
      <c r="K37" s="97">
        <v>1</v>
      </c>
      <c r="L37" s="78">
        <f t="shared" si="1"/>
        <v>0</v>
      </c>
    </row>
    <row r="38" spans="1:13" x14ac:dyDescent="0.3">
      <c r="A38" s="94"/>
      <c r="B38" s="108">
        <v>13</v>
      </c>
      <c r="C38" s="79"/>
      <c r="D38" s="1"/>
      <c r="E38" s="1"/>
      <c r="F38" s="81"/>
      <c r="G38" s="1"/>
      <c r="H38" s="1"/>
      <c r="I38" s="74">
        <f t="shared" si="0"/>
        <v>0</v>
      </c>
      <c r="J38" s="88" t="s">
        <v>82</v>
      </c>
      <c r="K38" s="97">
        <v>1</v>
      </c>
      <c r="L38" s="78">
        <f t="shared" si="1"/>
        <v>0</v>
      </c>
      <c r="M38" s="8"/>
    </row>
    <row r="39" spans="1:13" x14ac:dyDescent="0.3">
      <c r="A39" s="94"/>
      <c r="B39" s="108">
        <v>14</v>
      </c>
      <c r="C39" s="79"/>
      <c r="D39" s="1"/>
      <c r="E39" s="1"/>
      <c r="F39" s="81"/>
      <c r="G39" s="1"/>
      <c r="H39" s="1"/>
      <c r="I39" s="74">
        <f t="shared" si="0"/>
        <v>0</v>
      </c>
      <c r="J39" s="88" t="s">
        <v>82</v>
      </c>
      <c r="K39" s="97">
        <v>1</v>
      </c>
      <c r="L39" s="78">
        <f t="shared" si="1"/>
        <v>0</v>
      </c>
      <c r="M39" s="8"/>
    </row>
    <row r="40" spans="1:13" x14ac:dyDescent="0.3">
      <c r="B40" s="108">
        <v>15</v>
      </c>
      <c r="C40" s="79"/>
      <c r="D40" s="1"/>
      <c r="E40" s="1"/>
      <c r="G40" s="1"/>
      <c r="H40" s="1"/>
      <c r="I40" s="74">
        <f t="shared" si="0"/>
        <v>0</v>
      </c>
      <c r="J40" s="88" t="s">
        <v>82</v>
      </c>
      <c r="K40" s="97">
        <v>1</v>
      </c>
      <c r="L40" s="78">
        <f t="shared" si="1"/>
        <v>0</v>
      </c>
      <c r="M40" s="8"/>
    </row>
    <row r="41" spans="1:13" x14ac:dyDescent="0.3">
      <c r="B41" s="108">
        <v>16</v>
      </c>
      <c r="C41" s="79"/>
      <c r="D41" s="1"/>
      <c r="E41" s="1"/>
      <c r="G41" s="1"/>
      <c r="H41" s="1"/>
      <c r="I41" s="74">
        <f t="shared" si="0"/>
        <v>0</v>
      </c>
      <c r="J41" s="88" t="s">
        <v>82</v>
      </c>
      <c r="K41" s="97">
        <v>1</v>
      </c>
      <c r="L41" s="78">
        <f t="shared" si="1"/>
        <v>0</v>
      </c>
      <c r="M41" s="8"/>
    </row>
    <row r="42" spans="1:13" x14ac:dyDescent="0.3">
      <c r="B42" s="108">
        <v>17</v>
      </c>
      <c r="C42" s="79"/>
      <c r="D42" s="1"/>
      <c r="E42" s="1"/>
      <c r="G42" s="1"/>
      <c r="H42" s="1"/>
      <c r="I42" s="74">
        <f t="shared" si="0"/>
        <v>0</v>
      </c>
      <c r="J42" s="88" t="s">
        <v>82</v>
      </c>
      <c r="K42" s="97">
        <v>1</v>
      </c>
      <c r="L42" s="78">
        <f t="shared" si="1"/>
        <v>0</v>
      </c>
      <c r="M42" s="8"/>
    </row>
    <row r="43" spans="1:13" x14ac:dyDescent="0.3">
      <c r="B43" s="108">
        <v>18</v>
      </c>
      <c r="C43" s="79"/>
      <c r="D43" s="1"/>
      <c r="E43" s="1"/>
      <c r="G43" s="1"/>
      <c r="H43" s="1"/>
      <c r="I43" s="74">
        <f t="shared" si="0"/>
        <v>0</v>
      </c>
      <c r="J43" s="88" t="s">
        <v>82</v>
      </c>
      <c r="K43" s="97">
        <v>1</v>
      </c>
      <c r="L43" s="78">
        <f t="shared" si="1"/>
        <v>0</v>
      </c>
      <c r="M43" s="8"/>
    </row>
    <row r="44" spans="1:13" x14ac:dyDescent="0.3">
      <c r="B44" s="108">
        <v>19</v>
      </c>
      <c r="C44" s="79"/>
      <c r="D44" s="1"/>
      <c r="E44" s="1"/>
      <c r="G44" s="1"/>
      <c r="H44" s="1"/>
      <c r="I44" s="74">
        <f t="shared" si="0"/>
        <v>0</v>
      </c>
      <c r="J44" s="88" t="s">
        <v>82</v>
      </c>
      <c r="K44" s="97">
        <v>1</v>
      </c>
      <c r="L44" s="78">
        <f t="shared" si="1"/>
        <v>0</v>
      </c>
      <c r="M44" s="8"/>
    </row>
    <row r="45" spans="1:13" x14ac:dyDescent="0.3">
      <c r="B45" s="108">
        <v>20</v>
      </c>
      <c r="C45" s="79"/>
      <c r="D45" s="1"/>
      <c r="E45" s="1"/>
      <c r="G45" s="1"/>
      <c r="H45" s="1"/>
      <c r="I45" s="74">
        <f t="shared" si="0"/>
        <v>0</v>
      </c>
      <c r="J45" s="88" t="s">
        <v>82</v>
      </c>
      <c r="K45" s="97">
        <v>1</v>
      </c>
      <c r="L45" s="78">
        <f t="shared" si="1"/>
        <v>0</v>
      </c>
      <c r="M45" s="8"/>
    </row>
    <row r="46" spans="1:13" x14ac:dyDescent="0.3">
      <c r="B46" s="108">
        <v>21</v>
      </c>
      <c r="C46" s="79"/>
      <c r="D46" s="1"/>
      <c r="E46" s="1"/>
      <c r="G46" s="1"/>
      <c r="H46" s="1"/>
      <c r="I46" s="74">
        <f t="shared" si="0"/>
        <v>0</v>
      </c>
      <c r="J46" s="88" t="s">
        <v>82</v>
      </c>
      <c r="K46" s="97">
        <v>1</v>
      </c>
      <c r="L46" s="78">
        <f t="shared" si="1"/>
        <v>0</v>
      </c>
      <c r="M46" s="8"/>
    </row>
    <row r="47" spans="1:13" x14ac:dyDescent="0.3">
      <c r="B47" s="108">
        <v>22</v>
      </c>
      <c r="C47" s="79"/>
      <c r="D47" s="1"/>
      <c r="E47" s="1"/>
      <c r="G47" s="1"/>
      <c r="H47" s="1"/>
      <c r="I47" s="74">
        <f t="shared" si="0"/>
        <v>0</v>
      </c>
      <c r="J47" s="88" t="s">
        <v>82</v>
      </c>
      <c r="K47" s="97">
        <v>1</v>
      </c>
      <c r="L47" s="78">
        <f t="shared" si="1"/>
        <v>0</v>
      </c>
      <c r="M47" s="8"/>
    </row>
    <row r="48" spans="1:13" ht="17.25" thickBot="1" x14ac:dyDescent="0.35">
      <c r="B48" s="109">
        <v>23</v>
      </c>
      <c r="C48" s="80"/>
      <c r="D48" s="39"/>
      <c r="E48" s="39"/>
      <c r="F48" s="38"/>
      <c r="G48" s="39"/>
      <c r="H48" s="39"/>
      <c r="I48" s="75">
        <f t="shared" si="0"/>
        <v>0</v>
      </c>
      <c r="J48" s="89" t="s">
        <v>82</v>
      </c>
      <c r="K48" s="98">
        <v>1</v>
      </c>
      <c r="L48" s="78">
        <f t="shared" si="1"/>
        <v>0</v>
      </c>
      <c r="M48" s="8"/>
    </row>
    <row r="49" spans="2:12" ht="10.5" customHeight="1" thickBot="1" x14ac:dyDescent="0.35">
      <c r="B49" s="9"/>
      <c r="C49" s="8"/>
      <c r="D49" s="8"/>
      <c r="E49" s="8"/>
      <c r="F49" s="29"/>
      <c r="G49" s="8"/>
      <c r="H49" s="8"/>
      <c r="I49" s="29"/>
      <c r="J49" s="10"/>
      <c r="K49" s="8"/>
      <c r="L49" s="1"/>
    </row>
    <row r="50" spans="2:12" ht="17.25" thickBot="1" x14ac:dyDescent="0.35">
      <c r="B50" s="9"/>
      <c r="C50" s="77"/>
      <c r="D50" s="30"/>
      <c r="E50" s="30"/>
      <c r="F50" s="29"/>
      <c r="G50" s="8"/>
      <c r="H50" s="8"/>
      <c r="I50" s="29"/>
      <c r="J50" s="82" t="s">
        <v>80</v>
      </c>
      <c r="K50" s="72">
        <f>IF(L50&gt;=6,6,L50)</f>
        <v>0</v>
      </c>
      <c r="L50" s="78">
        <f>ROUND(SUM(L26:L48),1)</f>
        <v>0</v>
      </c>
    </row>
    <row r="51" spans="2:12" ht="22.5" customHeight="1" thickBot="1" x14ac:dyDescent="0.35">
      <c r="K51" s="1"/>
      <c r="L51" s="1"/>
    </row>
    <row r="52" spans="2:12" ht="17.25" thickBot="1" x14ac:dyDescent="0.35">
      <c r="J52" s="71" t="s">
        <v>88</v>
      </c>
      <c r="K52" s="90">
        <f>K10+K19+K50</f>
        <v>2</v>
      </c>
      <c r="L52" s="1"/>
    </row>
  </sheetData>
  <phoneticPr fontId="9" type="noConversion"/>
  <pageMargins left="0.69972223043441772" right="0.69972223043441772" top="0.75" bottom="0.75" header="0.30000001192092896" footer="0.30000001192092896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'(목록)'!$D$3:$D$7</xm:f>
          </x14:formula1>
          <xm:sqref>K23 K14 K6</xm:sqref>
        </x14:dataValidation>
        <x14:dataValidation type="list" allowBlank="1" showInputMessage="1" showErrorMessage="1">
          <x14:formula1>
            <xm:f>'(목록)'!$J$3:$J$7</xm:f>
          </x14:formula1>
          <xm:sqref>K8</xm:sqref>
        </x14:dataValidation>
        <x14:dataValidation type="list" allowBlank="1" showInputMessage="1" showErrorMessage="1">
          <x14:formula1>
            <xm:f>'(목록)'!$L$3:$L$7</xm:f>
          </x14:formula1>
          <xm:sqref>K16:K17 K26:K48</xm:sqref>
        </x14:dataValidation>
        <x14:dataValidation type="list" allowBlank="1" showInputMessage="1" showErrorMessage="1">
          <x14:formula1>
            <xm:f>'(목록)'!$N$3:$N$8</xm:f>
          </x14:formula1>
          <xm:sqref>G16:G17 G26:G48</xm:sqref>
        </x14:dataValidation>
        <x14:dataValidation type="list" allowBlank="1" showInputMessage="1" showErrorMessage="1">
          <x14:formula1>
            <xm:f>'(목록)'!$P$3:$P$7</xm:f>
          </x14:formula1>
          <xm:sqref>D16:D17 D26:D48</xm:sqref>
        </x14:dataValidation>
        <x14:dataValidation type="list" allowBlank="1" showInputMessage="1" showErrorMessage="1">
          <x14:formula1>
            <xm:f>'(목록)'!$O$3:$O$6</xm:f>
          </x14:formula1>
          <xm:sqref>E16:E17 E26:E48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Q8"/>
  <sheetViews>
    <sheetView zoomScaleNormal="100" zoomScaleSheetLayoutView="180" workbookViewId="0">
      <selection activeCell="J15" sqref="J15"/>
    </sheetView>
  </sheetViews>
  <sheetFormatPr defaultColWidth="9" defaultRowHeight="16.5" x14ac:dyDescent="0.3"/>
  <cols>
    <col min="3" max="3" width="2.625" customWidth="1"/>
    <col min="7" max="7" width="3.25" customWidth="1"/>
    <col min="9" max="9" width="3.625" customWidth="1"/>
    <col min="11" max="11" width="5.125" customWidth="1"/>
    <col min="14" max="14" width="26.25" customWidth="1"/>
    <col min="15" max="15" width="12.75" customWidth="1"/>
  </cols>
  <sheetData>
    <row r="2" spans="2:17" x14ac:dyDescent="0.3">
      <c r="B2" t="s">
        <v>42</v>
      </c>
      <c r="D2" t="s">
        <v>11</v>
      </c>
      <c r="E2" t="s">
        <v>11</v>
      </c>
      <c r="F2" t="s">
        <v>45</v>
      </c>
      <c r="H2" t="s">
        <v>53</v>
      </c>
      <c r="J2" t="s">
        <v>15</v>
      </c>
      <c r="L2" t="s">
        <v>68</v>
      </c>
      <c r="N2" t="s">
        <v>23</v>
      </c>
      <c r="O2" t="s">
        <v>54</v>
      </c>
      <c r="P2" t="s">
        <v>55</v>
      </c>
      <c r="Q2" t="s">
        <v>44</v>
      </c>
    </row>
    <row r="3" spans="2:17" x14ac:dyDescent="0.3">
      <c r="B3" t="s">
        <v>44</v>
      </c>
      <c r="D3" t="s">
        <v>44</v>
      </c>
      <c r="E3" t="s">
        <v>44</v>
      </c>
      <c r="F3">
        <v>0</v>
      </c>
      <c r="H3" t="s">
        <v>44</v>
      </c>
      <c r="J3" t="s">
        <v>44</v>
      </c>
      <c r="L3" t="s">
        <v>44</v>
      </c>
      <c r="N3" t="s">
        <v>44</v>
      </c>
      <c r="O3" t="s">
        <v>44</v>
      </c>
      <c r="P3" t="s">
        <v>44</v>
      </c>
      <c r="Q3">
        <v>0</v>
      </c>
    </row>
    <row r="4" spans="2:17" x14ac:dyDescent="0.3">
      <c r="B4">
        <v>1</v>
      </c>
      <c r="D4">
        <v>0.5</v>
      </c>
      <c r="E4">
        <v>1</v>
      </c>
      <c r="F4">
        <v>2</v>
      </c>
      <c r="H4">
        <v>0</v>
      </c>
      <c r="J4">
        <v>0</v>
      </c>
      <c r="L4">
        <v>0</v>
      </c>
      <c r="N4" t="s">
        <v>41</v>
      </c>
      <c r="O4" t="s">
        <v>29</v>
      </c>
      <c r="P4" t="s">
        <v>56</v>
      </c>
      <c r="Q4" t="s">
        <v>34</v>
      </c>
    </row>
    <row r="5" spans="2:17" x14ac:dyDescent="0.3">
      <c r="B5">
        <v>1.5</v>
      </c>
      <c r="D5">
        <v>1</v>
      </c>
      <c r="E5">
        <v>2</v>
      </c>
      <c r="F5">
        <v>3</v>
      </c>
      <c r="H5">
        <v>0.3</v>
      </c>
      <c r="J5">
        <v>1</v>
      </c>
      <c r="L5">
        <v>0.5</v>
      </c>
      <c r="N5" t="s">
        <v>32</v>
      </c>
      <c r="O5" t="s">
        <v>25</v>
      </c>
      <c r="P5" t="s">
        <v>57</v>
      </c>
      <c r="Q5" t="s">
        <v>36</v>
      </c>
    </row>
    <row r="6" spans="2:17" x14ac:dyDescent="0.3">
      <c r="B6">
        <v>2</v>
      </c>
      <c r="D6">
        <v>1.5</v>
      </c>
      <c r="E6">
        <v>3</v>
      </c>
      <c r="F6">
        <v>4</v>
      </c>
      <c r="H6">
        <v>0.5</v>
      </c>
      <c r="J6">
        <v>1.5</v>
      </c>
      <c r="L6">
        <v>1</v>
      </c>
      <c r="N6" t="s">
        <v>61</v>
      </c>
      <c r="O6" t="s">
        <v>24</v>
      </c>
      <c r="P6" t="s">
        <v>58</v>
      </c>
    </row>
    <row r="7" spans="2:17" x14ac:dyDescent="0.3">
      <c r="D7">
        <v>2</v>
      </c>
      <c r="E7">
        <v>4</v>
      </c>
      <c r="F7">
        <v>5</v>
      </c>
      <c r="H7">
        <v>0.7</v>
      </c>
      <c r="J7">
        <v>2.5</v>
      </c>
      <c r="L7">
        <v>1.5</v>
      </c>
      <c r="N7" t="s">
        <v>71</v>
      </c>
      <c r="P7" t="s">
        <v>30</v>
      </c>
    </row>
    <row r="8" spans="2:17" x14ac:dyDescent="0.3">
      <c r="H8">
        <v>1</v>
      </c>
      <c r="N8" t="s">
        <v>59</v>
      </c>
    </row>
  </sheetData>
  <phoneticPr fontId="9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(참고)기초자료</vt:lpstr>
      <vt:lpstr>(1) 기초심사</vt:lpstr>
      <vt:lpstr>(2) 전공심사</vt:lpstr>
      <vt:lpstr>(목록)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83</cp:revision>
  <cp:lastPrinted>2025-12-05T09:46:47Z</cp:lastPrinted>
  <dcterms:created xsi:type="dcterms:W3CDTF">2025-11-10T23:21:20Z</dcterms:created>
  <dcterms:modified xsi:type="dcterms:W3CDTF">2026-04-20T04:15:37Z</dcterms:modified>
  <cp:version>1000.0100.61</cp:version>
</cp:coreProperties>
</file>